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ad.ms-ad-ins.com\TPR\E08$\UserData\3522822\Desktop\"/>
    </mc:Choice>
  </mc:AlternateContent>
  <bookViews>
    <workbookView xWindow="0" yWindow="0" windowWidth="20490" windowHeight="6435" tabRatio="481"/>
  </bookViews>
  <sheets>
    <sheet name="輸出（円建）" sheetId="9" r:id="rId1"/>
    <sheet name="輸出（US$建）" sheetId="8" r:id="rId2"/>
    <sheet name="輸入" sheetId="7" r:id="rId3"/>
    <sheet name="指数算出(1)" sheetId="2" state="hidden" r:id="rId4"/>
    <sheet name="Module1" sheetId="5" state="veryHidden" r:id="rId5"/>
  </sheets>
  <definedNames>
    <definedName name="_xlnm.Print_Area" localSheetId="1">'輸出（US$建）'!$A$1:$N$49</definedName>
    <definedName name="_xlnm.Print_Area" localSheetId="0">'輸出（円建）'!$A$1:$M$41</definedName>
    <definedName name="_xlnm.Print_Area" localSheetId="2">輸入!$A$1:$N$47</definedName>
  </definedNames>
  <calcPr calcId="162913"/>
</workbook>
</file>

<file path=xl/calcChain.xml><?xml version="1.0" encoding="utf-8"?>
<calcChain xmlns="http://schemas.openxmlformats.org/spreadsheetml/2006/main">
  <c r="J34" i="8" l="1"/>
  <c r="I29" i="9"/>
  <c r="I28" i="9"/>
  <c r="I32" i="7" l="1"/>
  <c r="I31" i="7"/>
  <c r="E29" i="7" l="1"/>
  <c r="J33" i="8" l="1"/>
  <c r="J36" i="8"/>
  <c r="F40" i="8"/>
  <c r="J38" i="8" s="1"/>
  <c r="F30" i="8"/>
  <c r="E33" i="9"/>
  <c r="I33" i="7"/>
  <c r="E37" i="7"/>
  <c r="I37" i="7"/>
  <c r="E43" i="7"/>
  <c r="G32" i="7"/>
  <c r="G31" i="7"/>
  <c r="E10" i="2"/>
  <c r="I13" i="2"/>
  <c r="I12" i="2"/>
  <c r="I14" i="2"/>
  <c r="I17" i="2"/>
  <c r="I19" i="2"/>
  <c r="I20" i="2"/>
  <c r="C19" i="2"/>
  <c r="C17" i="2"/>
  <c r="G13" i="2"/>
  <c r="G12" i="2"/>
  <c r="I35" i="7"/>
  <c r="E44" i="7"/>
  <c r="B43" i="7"/>
  <c r="I21" i="2"/>
  <c r="I22" i="2"/>
  <c r="E38" i="9"/>
  <c r="F46" i="8"/>
  <c r="I33" i="9" l="1"/>
  <c r="I31" i="9"/>
  <c r="C45" i="8"/>
  <c r="E39" i="9"/>
  <c r="B38" i="9"/>
  <c r="I41" i="7"/>
  <c r="AB33" i="7"/>
  <c r="AC33" i="7" s="1"/>
  <c r="AC37" i="7" s="1"/>
  <c r="E41" i="7" s="1"/>
  <c r="J35" i="8"/>
  <c r="AB34" i="8" s="1"/>
  <c r="I35" i="9"/>
  <c r="J40" i="8"/>
  <c r="F45" i="8"/>
  <c r="AA28" i="9" l="1"/>
  <c r="AB28" i="9" s="1"/>
  <c r="AA27" i="9"/>
  <c r="AC36" i="7"/>
  <c r="AD36" i="7" s="1"/>
  <c r="AB34" i="7"/>
  <c r="E39" i="7" s="1"/>
  <c r="AB35" i="8"/>
  <c r="J42" i="8"/>
  <c r="AD37" i="7"/>
  <c r="F41" i="7"/>
  <c r="AC35" i="8" l="1"/>
  <c r="AC39" i="8" s="1"/>
  <c r="AD39" i="8" s="1"/>
  <c r="AE39" i="8" s="1"/>
  <c r="AF39" i="8" s="1"/>
  <c r="AB32" i="9"/>
  <c r="AC32" i="9" s="1"/>
  <c r="AD32" i="9" s="1"/>
  <c r="AB33" i="9"/>
  <c r="AC33" i="9" s="1"/>
  <c r="AC35" i="7"/>
  <c r="AD35" i="7"/>
  <c r="AE36" i="7"/>
  <c r="AC40" i="8" l="1"/>
  <c r="F43" i="8" s="1"/>
  <c r="G43" i="8" s="1"/>
  <c r="AB31" i="9"/>
  <c r="AA30" i="9"/>
  <c r="E35" i="9" s="1"/>
  <c r="AC38" i="8"/>
  <c r="AC31" i="9"/>
  <c r="E36" i="9"/>
  <c r="F36" i="9" s="1"/>
  <c r="AE35" i="7"/>
  <c r="AE37" i="7" s="1"/>
  <c r="AB37" i="8"/>
  <c r="F42" i="8" s="1"/>
  <c r="AD40" i="8" l="1"/>
  <c r="F44" i="8" s="1"/>
  <c r="AD31" i="9"/>
  <c r="AD33" i="9" s="1"/>
  <c r="AD38" i="8"/>
  <c r="AE40" i="8" l="1"/>
  <c r="AE38" i="8" s="1"/>
  <c r="AF38" i="8" s="1"/>
  <c r="AF40" i="8" s="1"/>
</calcChain>
</file>

<file path=xl/sharedStrings.xml><?xml version="1.0" encoding="utf-8"?>
<sst xmlns="http://schemas.openxmlformats.org/spreadsheetml/2006/main" count="149" uniqueCount="76">
  <si>
    <t>％</t>
  </si>
  <si>
    <t>C&amp;F or FOB</t>
  </si>
  <si>
    <t>保険金額指数</t>
  </si>
  <si>
    <t>保険料指数</t>
  </si>
  <si>
    <t>Freight</t>
    <phoneticPr fontId="13"/>
  </si>
  <si>
    <t>Amount =CIF+</t>
    <phoneticPr fontId="13"/>
  </si>
  <si>
    <t>%</t>
    <phoneticPr fontId="13"/>
  </si>
  <si>
    <t>　↓　円建＝1、外貨建＝２を入力</t>
    <rPh sb="3" eb="5">
      <t>エンダ</t>
    </rPh>
    <rPh sb="8" eb="11">
      <t>ガイカダテ</t>
    </rPh>
    <rPh sb="14" eb="16">
      <t>ニュウリョク</t>
    </rPh>
    <phoneticPr fontId="13"/>
  </si>
  <si>
    <t>\</t>
    <phoneticPr fontId="13"/>
  </si>
  <si>
    <t>適用料率：Marine+War=</t>
    <phoneticPr fontId="13"/>
  </si>
  <si>
    <t>保険金額　\</t>
    <phoneticPr fontId="13"/>
  </si>
  <si>
    <t>保険料　\</t>
    <phoneticPr fontId="13"/>
  </si>
  <si>
    <t>(保険料指数概算)　\</t>
    <phoneticPr fontId="13"/>
  </si>
  <si>
    <t>Amount =CIF+</t>
  </si>
  <si>
    <t>\</t>
  </si>
  <si>
    <t>Freight</t>
  </si>
  <si>
    <t>保険金額　\</t>
  </si>
  <si>
    <t>保 険 料　\</t>
    <phoneticPr fontId="8"/>
  </si>
  <si>
    <t>適用料率：Marine Rate</t>
    <phoneticPr fontId="8"/>
  </si>
  <si>
    <t xml:space="preserve">         Total Rate</t>
    <phoneticPr fontId="8"/>
  </si>
  <si>
    <t>％</t>
    <phoneticPr fontId="8"/>
  </si>
  <si>
    <t>保険料指数による概算保険料</t>
    <rPh sb="10" eb="13">
      <t>ホケンリョウ</t>
    </rPh>
    <phoneticPr fontId="8"/>
  </si>
  <si>
    <t>(社内処理欄)</t>
    <rPh sb="1" eb="3">
      <t>シャナイ</t>
    </rPh>
    <rPh sb="3" eb="5">
      <t>ショリ</t>
    </rPh>
    <rPh sb="5" eb="6">
      <t>ラン</t>
    </rPh>
    <phoneticPr fontId="8"/>
  </si>
  <si>
    <t>B</t>
    <phoneticPr fontId="8"/>
  </si>
  <si>
    <t>適用料率：Marine Rate</t>
  </si>
  <si>
    <t xml:space="preserve">         Total Rate</t>
  </si>
  <si>
    <t>保険料指数による概算保険料</t>
  </si>
  <si>
    <t>(社内処理欄)</t>
  </si>
  <si>
    <t>B</t>
  </si>
  <si>
    <t>US$</t>
    <phoneticPr fontId="5"/>
  </si>
  <si>
    <t>US$</t>
    <phoneticPr fontId="5"/>
  </si>
  <si>
    <t>C&amp;F</t>
  </si>
  <si>
    <t>C&amp;F</t>
    <phoneticPr fontId="5"/>
  </si>
  <si>
    <t>保険金額　US$</t>
    <phoneticPr fontId="5"/>
  </si>
  <si>
    <t>保 険 料　US$</t>
    <phoneticPr fontId="5"/>
  </si>
  <si>
    <t xml:space="preserve">  Freight</t>
  </si>
  <si>
    <t xml:space="preserve">  Freight</t>
    <phoneticPr fontId="5"/>
  </si>
  <si>
    <t>↑ "\"か"US$"のいずれか選択</t>
    <rPh sb="16" eb="18">
      <t>センタク</t>
    </rPh>
    <phoneticPr fontId="5"/>
  </si>
  <si>
    <t>適用換算率 (\)</t>
    <rPh sb="0" eb="2">
      <t>テキヨウ</t>
    </rPh>
    <rPh sb="2" eb="5">
      <t>カンサンリツ</t>
    </rPh>
    <phoneticPr fontId="5"/>
  </si>
  <si>
    <t>Amount</t>
  </si>
  <si>
    <t>Amount</t>
    <phoneticPr fontId="5"/>
  </si>
  <si>
    <t xml:space="preserve">保 険 料　 \ </t>
    <phoneticPr fontId="5"/>
  </si>
  <si>
    <t>\</t>
    <phoneticPr fontId="4"/>
  </si>
  <si>
    <t>保険金額　\</t>
    <phoneticPr fontId="4"/>
  </si>
  <si>
    <t>保 険 料　\</t>
    <phoneticPr fontId="4"/>
  </si>
  <si>
    <t>Invoice</t>
    <phoneticPr fontId="5"/>
  </si>
  <si>
    <t>Freight</t>
    <phoneticPr fontId="5"/>
  </si>
  <si>
    <t>CFR or FOB</t>
    <phoneticPr fontId="8"/>
  </si>
  <si>
    <t xml:space="preserve">         War&amp;Strikes Rate</t>
    <phoneticPr fontId="4"/>
  </si>
  <si>
    <t xml:space="preserve">         War&amp;Strikes Rate</t>
    <phoneticPr fontId="5"/>
  </si>
  <si>
    <t>最低保険料(2018/06/01現在)</t>
    <phoneticPr fontId="8"/>
  </si>
  <si>
    <t>最低保険料(2022/05/20現在)</t>
    <rPh sb="16" eb="18">
      <t>ゲンザイ</t>
    </rPh>
    <phoneticPr fontId="4"/>
  </si>
  <si>
    <t xml:space="preserve">  CFR金額 or FOB金額</t>
    <rPh sb="5" eb="7">
      <t>キンガク</t>
    </rPh>
    <rPh sb="14" eb="16">
      <t>キンガク</t>
    </rPh>
    <phoneticPr fontId="4"/>
  </si>
  <si>
    <t xml:space="preserve">  CIF金額</t>
    <rPh sb="5" eb="7">
      <t>キンガク</t>
    </rPh>
    <phoneticPr fontId="4"/>
  </si>
  <si>
    <t>最低保険料(2022/06/01現在)</t>
    <rPh sb="0" eb="2">
      <t>サイテイ</t>
    </rPh>
    <rPh sb="2" eb="5">
      <t>ホケンリョウ</t>
    </rPh>
    <phoneticPr fontId="5"/>
  </si>
  <si>
    <t xml:space="preserve">  CIF金額</t>
    <rPh sb="5" eb="7">
      <t>キンガク</t>
    </rPh>
    <phoneticPr fontId="5"/>
  </si>
  <si>
    <t xml:space="preserve">  CFR金額 or FOB金額</t>
    <rPh sb="5" eb="7">
      <t>キンガク</t>
    </rPh>
    <rPh sb="14" eb="16">
      <t>キンガク</t>
    </rPh>
    <phoneticPr fontId="5"/>
  </si>
  <si>
    <t>貨紙幣類・有価証券・貴金属</t>
    <phoneticPr fontId="4"/>
  </si>
  <si>
    <t>ガラス等の易損品</t>
    <phoneticPr fontId="4"/>
  </si>
  <si>
    <t>生鮮・保冷・冷蔵・冷凍貨物</t>
    <phoneticPr fontId="4"/>
  </si>
  <si>
    <t>化学品・石油・石炭等のばら積貨物</t>
    <phoneticPr fontId="4"/>
  </si>
  <si>
    <t>自動車・特殊車輌・スポーツカー・クラシックカー</t>
    <phoneticPr fontId="4"/>
  </si>
  <si>
    <t>個人の引越貨物</t>
    <phoneticPr fontId="4"/>
  </si>
  <si>
    <t>美術品・骨董（とう）品</t>
    <phoneticPr fontId="4"/>
  </si>
  <si>
    <t>中古貨物（機械・自動車等）</t>
    <phoneticPr fontId="4"/>
  </si>
  <si>
    <t>穀物類・豆類・飼料・肥料・油脂等のばら積貨物</t>
    <phoneticPr fontId="4"/>
  </si>
  <si>
    <t>木材・紙パルプ</t>
    <phoneticPr fontId="4"/>
  </si>
  <si>
    <t>生動植物</t>
    <phoneticPr fontId="4"/>
  </si>
  <si>
    <t>　</t>
  </si>
  <si>
    <t>←Freightが"\"の場合や"\"建保険料を算出する場合、必須入力</t>
    <rPh sb="13" eb="15">
      <t>バアイ</t>
    </rPh>
    <rPh sb="19" eb="20">
      <t>ダ</t>
    </rPh>
    <rPh sb="20" eb="23">
      <t>ホケンリョウ</t>
    </rPh>
    <rPh sb="24" eb="26">
      <t>サンシュツ</t>
    </rPh>
    <rPh sb="28" eb="30">
      <t>バアイ</t>
    </rPh>
    <rPh sb="31" eb="33">
      <t>ヒッス</t>
    </rPh>
    <rPh sb="33" eb="35">
      <t>ニュウリョク</t>
    </rPh>
    <phoneticPr fontId="5"/>
  </si>
  <si>
    <t>金額</t>
    <rPh sb="0" eb="2">
      <t>キンガク</t>
    </rPh>
    <phoneticPr fontId="8"/>
  </si>
  <si>
    <t>←外貨建の場合、必須入力</t>
    <rPh sb="1" eb="3">
      <t>ガイカ</t>
    </rPh>
    <rPh sb="3" eb="4">
      <t>ダ</t>
    </rPh>
    <rPh sb="5" eb="7">
      <t>バアイ</t>
    </rPh>
    <phoneticPr fontId="8"/>
  </si>
  <si>
    <t>円建＝1、
外貨建＝２　　　</t>
    <phoneticPr fontId="8"/>
  </si>
  <si>
    <t>換算率</t>
    <rPh sb="0" eb="2">
      <t>カンサン</t>
    </rPh>
    <rPh sb="2" eb="3">
      <t>リツ</t>
    </rPh>
    <phoneticPr fontId="8"/>
  </si>
  <si>
    <t>↑外貨建の場合、入力必須</t>
    <phoneticPr fontId="8"/>
  </si>
  <si>
    <t>↑入力必須</t>
    <rPh sb="1" eb="3">
      <t>ニュウリョク</t>
    </rPh>
    <rPh sb="3" eb="5">
      <t>ヒッス</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</si>
</sst>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
    <numFmt numFmtId="177" formatCode="0.00000"/>
  </numFmts>
  <fonts count="43" x14ac:knownFonts="1">
    <font>
      <sz val="11"/>
      <name val="ＭＳ ゴシック"/>
      <family val="3"/>
      <charset val="128"/>
    </font>
    <font>
      <sz val="11"/>
      <name val="ＭＳ ゴシック"/>
      <family val="3"/>
      <charset val="128"/>
    </font>
    <font>
      <sz val="11"/>
      <color indexed="18"/>
      <name val="ＭＳ ゴシック"/>
      <family val="3"/>
      <charset val="128"/>
    </font>
    <font>
      <b/>
      <sz val="11"/>
      <color indexed="18"/>
      <name val="ＭＳ ゴシック"/>
      <family val="3"/>
      <charset val="128"/>
    </font>
    <font>
      <b/>
      <sz val="12"/>
      <color indexed="18"/>
      <name val="ＭＳ ゴシック"/>
      <family val="3"/>
      <charset val="128"/>
    </font>
    <font>
      <b/>
      <sz val="11"/>
      <color indexed="18"/>
      <name val="ＭＳ ゴシック"/>
      <family val="3"/>
      <charset val="128"/>
    </font>
    <font>
      <sz val="11"/>
      <name val="ＭＳ ゴシック"/>
      <family val="3"/>
      <charset val="128"/>
    </font>
    <font>
      <sz val="10"/>
      <color indexed="18"/>
      <name val="ＭＳ ゴシック"/>
      <family val="3"/>
      <charset val="128"/>
    </font>
    <font>
      <sz val="11"/>
      <color indexed="32"/>
      <name val="ＭＳ ゴシック"/>
      <family val="3"/>
      <charset val="128"/>
    </font>
    <font>
      <sz val="10"/>
      <color indexed="10"/>
      <name val="ＭＳ ゴシック"/>
      <family val="3"/>
      <charset val="128"/>
    </font>
    <font>
      <b/>
      <sz val="12"/>
      <color indexed="10"/>
      <name val="ＭＳ ゴシック"/>
      <family val="3"/>
      <charset val="128"/>
    </font>
    <font>
      <sz val="10"/>
      <color indexed="10"/>
      <name val="ＭＳ ゴシック"/>
      <family val="3"/>
      <charset val="128"/>
    </font>
    <font>
      <b/>
      <sz val="11"/>
      <color indexed="32"/>
      <name val="ＭＳ ゴシック"/>
      <family val="3"/>
      <charset val="128"/>
    </font>
    <font>
      <sz val="6"/>
      <name val="ＭＳ Ｐゴシック"/>
      <family val="3"/>
      <charset val="128"/>
    </font>
    <font>
      <b/>
      <sz val="10"/>
      <color indexed="18"/>
      <name val="ＭＳ ゴシック"/>
      <family val="3"/>
      <charset val="128"/>
    </font>
    <font>
      <sz val="9"/>
      <color indexed="10"/>
      <name val="ＭＳ ゴシック"/>
      <family val="3"/>
      <charset val="128"/>
    </font>
    <font>
      <sz val="8"/>
      <color indexed="10"/>
      <name val="ＭＳ ゴシック"/>
      <family val="3"/>
      <charset val="128"/>
    </font>
    <font>
      <b/>
      <sz val="11"/>
      <color indexed="17"/>
      <name val="ＭＳ ゴシック"/>
      <family val="3"/>
      <charset val="128"/>
    </font>
    <font>
      <sz val="9"/>
      <color indexed="18"/>
      <name val="ＭＳ ゴシック"/>
      <family val="3"/>
      <charset val="128"/>
    </font>
    <font>
      <sz val="9"/>
      <name val="ＭＳ ゴシック"/>
      <family val="3"/>
      <charset val="128"/>
    </font>
    <font>
      <sz val="8"/>
      <color indexed="18"/>
      <name val="ＭＳ ゴシック"/>
      <family val="3"/>
      <charset val="128"/>
    </font>
    <font>
      <sz val="11"/>
      <color indexed="22"/>
      <name val="ＭＳ ゴシック"/>
      <family val="3"/>
      <charset val="128"/>
    </font>
    <font>
      <sz val="10"/>
      <color rgb="FF1F497D"/>
      <name val="ＭＳ ゴシック"/>
      <family val="3"/>
      <charset val="128"/>
    </font>
    <font>
      <sz val="11"/>
      <color indexed="18"/>
      <name val="Meiryo UI"/>
      <family val="3"/>
      <charset val="128"/>
    </font>
    <font>
      <sz val="10"/>
      <color indexed="18"/>
      <name val="Meiryo UI"/>
      <family val="3"/>
      <charset val="128"/>
    </font>
    <font>
      <b/>
      <sz val="11"/>
      <color indexed="17"/>
      <name val="Meiryo UI"/>
      <family val="3"/>
      <charset val="128"/>
    </font>
    <font>
      <sz val="11"/>
      <name val="Meiryo UI"/>
      <family val="3"/>
      <charset val="128"/>
    </font>
    <font>
      <sz val="11"/>
      <color indexed="22"/>
      <name val="Meiryo UI"/>
      <family val="3"/>
      <charset val="128"/>
    </font>
    <font>
      <b/>
      <sz val="11"/>
      <color indexed="18"/>
      <name val="Meiryo UI"/>
      <family val="3"/>
      <charset val="128"/>
    </font>
    <font>
      <sz val="10"/>
      <color indexed="10"/>
      <name val="Meiryo UI"/>
      <family val="3"/>
      <charset val="128"/>
    </font>
    <font>
      <b/>
      <sz val="10"/>
      <color indexed="18"/>
      <name val="Meiryo UI"/>
      <family val="3"/>
      <charset val="128"/>
    </font>
    <font>
      <b/>
      <sz val="11"/>
      <color indexed="32"/>
      <name val="Meiryo UI"/>
      <family val="3"/>
      <charset val="128"/>
    </font>
    <font>
      <sz val="8"/>
      <color indexed="62"/>
      <name val="Meiryo UI"/>
      <family val="3"/>
      <charset val="128"/>
    </font>
    <font>
      <b/>
      <sz val="12"/>
      <color indexed="10"/>
      <name val="Meiryo UI"/>
      <family val="3"/>
      <charset val="128"/>
    </font>
    <font>
      <b/>
      <sz val="10"/>
      <color indexed="10"/>
      <name val="Meiryo UI"/>
      <family val="3"/>
      <charset val="128"/>
    </font>
    <font>
      <sz val="9"/>
      <color indexed="18"/>
      <name val="Meiryo UI"/>
      <family val="3"/>
      <charset val="128"/>
    </font>
    <font>
      <sz val="9"/>
      <name val="Meiryo UI"/>
      <family val="3"/>
      <charset val="128"/>
    </font>
    <font>
      <sz val="8"/>
      <color indexed="18"/>
      <name val="Meiryo UI"/>
      <family val="3"/>
      <charset val="128"/>
    </font>
    <font>
      <sz val="9"/>
      <color indexed="10"/>
      <name val="Meiryo UI"/>
      <family val="3"/>
      <charset val="128"/>
    </font>
    <font>
      <sz val="10"/>
      <color rgb="FFFF0000"/>
      <name val="Meiryo UI"/>
      <family val="3"/>
      <charset val="128"/>
    </font>
    <font>
      <sz val="11"/>
      <color rgb="FF000000"/>
      <name val="ＭＳ ゴシック"/>
      <family val="3"/>
      <charset val="128"/>
    </font>
    <font>
      <sz val="6"/>
      <name val="ＭＳ ゴシック"/>
      <family val="3"/>
      <charset val="128"/>
    </font>
    <font>
      <sz val="9"/>
      <color rgb="FFFF0000"/>
      <name val="Meiryo UI"/>
      <family val="3"/>
      <charset val="128"/>
    </font>
  </fonts>
  <fills count="3">
    <fill>
      <patternFill patternType="none"/>
    </fill>
    <fill>
      <patternFill patternType="gray125"/>
    </fill>
    <fill>
      <patternFill patternType="solid">
        <fgColor indexed="42"/>
        <bgColor indexed="64"/>
      </patternFill>
    </fill>
  </fills>
  <borders count="17">
    <border>
      <left/>
      <right/>
      <top/>
      <bottom/>
      <diagonal/>
    </border>
    <border>
      <left style="medium">
        <color indexed="18"/>
      </left>
      <right style="medium">
        <color indexed="18"/>
      </right>
      <top style="medium">
        <color indexed="18"/>
      </top>
      <bottom style="medium">
        <color indexed="18"/>
      </bottom>
      <diagonal/>
    </border>
    <border>
      <left style="hair">
        <color indexed="18"/>
      </left>
      <right style="hair">
        <color indexed="18"/>
      </right>
      <top style="hair">
        <color indexed="18"/>
      </top>
      <bottom style="hair">
        <color indexed="18"/>
      </bottom>
      <diagonal/>
    </border>
    <border>
      <left/>
      <right/>
      <top/>
      <bottom style="medium">
        <color indexed="48"/>
      </bottom>
      <diagonal/>
    </border>
    <border>
      <left style="medium">
        <color indexed="18"/>
      </left>
      <right style="medium">
        <color indexed="18"/>
      </right>
      <top style="medium">
        <color indexed="18"/>
      </top>
      <bottom/>
      <diagonal/>
    </border>
    <border>
      <left style="hair">
        <color indexed="64"/>
      </left>
      <right style="hair">
        <color indexed="64"/>
      </right>
      <top style="hair">
        <color indexed="64"/>
      </top>
      <bottom style="hair">
        <color indexed="64"/>
      </bottom>
      <diagonal/>
    </border>
    <border>
      <left style="hair">
        <color indexed="18"/>
      </left>
      <right style="hair">
        <color indexed="18"/>
      </right>
      <top style="medium">
        <color indexed="18"/>
      </top>
      <bottom style="hair">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hair">
        <color indexed="18"/>
      </left>
      <right/>
      <top style="hair">
        <color indexed="18"/>
      </top>
      <bottom style="hair">
        <color indexed="18"/>
      </bottom>
      <diagonal/>
    </border>
    <border>
      <left/>
      <right/>
      <top style="hair">
        <color indexed="18"/>
      </top>
      <bottom style="hair">
        <color indexed="18"/>
      </bottom>
      <diagonal/>
    </border>
    <border>
      <left/>
      <right style="hair">
        <color indexed="18"/>
      </right>
      <top style="hair">
        <color indexed="18"/>
      </top>
      <bottom style="hair">
        <color indexed="18"/>
      </bottom>
      <diagonal/>
    </border>
    <border>
      <left style="thin">
        <color indexed="64"/>
      </left>
      <right style="thin">
        <color indexed="64"/>
      </right>
      <top style="thin">
        <color indexed="64"/>
      </top>
      <bottom style="thin">
        <color indexed="64"/>
      </bottom>
      <diagonal/>
    </border>
    <border>
      <left/>
      <right/>
      <top/>
      <bottom style="thin">
        <color rgb="FF0070C0"/>
      </bottom>
      <diagonal/>
    </border>
    <border>
      <left style="hair">
        <color indexed="18"/>
      </left>
      <right style="hair">
        <color indexed="18"/>
      </right>
      <top style="hair">
        <color indexed="18"/>
      </top>
      <bottom style="thin">
        <color rgb="FF0070C0"/>
      </bottom>
      <diagonal/>
    </border>
    <border>
      <left/>
      <right/>
      <top/>
      <bottom style="medium">
        <color rgb="FF0070C0"/>
      </bottom>
      <diagonal/>
    </border>
    <border>
      <left/>
      <right/>
      <top style="medium">
        <color rgb="FF0070C0"/>
      </top>
      <bottom/>
      <diagonal/>
    </border>
  </borders>
  <cellStyleXfs count="2">
    <xf numFmtId="0" fontId="0" fillId="0" borderId="0"/>
    <xf numFmtId="38" fontId="1" fillId="0" borderId="0" applyFont="0" applyFill="0" applyBorder="0" applyAlignment="0" applyProtection="0"/>
  </cellStyleXfs>
  <cellXfs count="131">
    <xf numFmtId="0" fontId="0" fillId="0" borderId="0" xfId="0"/>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11" fillId="0" borderId="0" xfId="0" applyFont="1" applyFill="1" applyAlignment="1">
      <alignment vertical="center"/>
    </xf>
    <xf numFmtId="2" fontId="1" fillId="0" borderId="1" xfId="1" applyNumberFormat="1" applyFont="1" applyFill="1" applyBorder="1" applyAlignment="1" applyProtection="1">
      <alignment vertical="center"/>
      <protection locked="0"/>
    </xf>
    <xf numFmtId="4" fontId="1" fillId="0" borderId="1" xfId="1" applyNumberFormat="1" applyFont="1" applyFill="1" applyBorder="1" applyAlignment="1" applyProtection="1">
      <alignment vertical="center"/>
      <protection locked="0"/>
    </xf>
    <xf numFmtId="4" fontId="6" fillId="0" borderId="1" xfId="1" applyNumberFormat="1" applyFont="1" applyFill="1" applyBorder="1" applyAlignment="1" applyProtection="1">
      <alignment vertical="center"/>
      <protection locked="0"/>
    </xf>
    <xf numFmtId="0" fontId="15" fillId="0" borderId="0" xfId="0" applyFont="1" applyFill="1" applyAlignment="1">
      <alignment vertical="center"/>
    </xf>
    <xf numFmtId="0" fontId="16" fillId="0" borderId="0" xfId="0" applyFont="1" applyFill="1" applyAlignment="1">
      <alignment vertical="center"/>
    </xf>
    <xf numFmtId="0" fontId="2" fillId="0" borderId="0" xfId="0" applyFont="1" applyFill="1" applyAlignment="1">
      <alignment horizontal="right" vertical="center"/>
    </xf>
    <xf numFmtId="3" fontId="2" fillId="2" borderId="2" xfId="0" applyNumberFormat="1" applyFont="1" applyFill="1" applyBorder="1" applyAlignment="1">
      <alignment vertical="center"/>
    </xf>
    <xf numFmtId="38" fontId="12" fillId="2" borderId="2" xfId="1" applyFont="1" applyFill="1" applyBorder="1" applyAlignment="1">
      <alignment vertical="center"/>
    </xf>
    <xf numFmtId="38" fontId="3" fillId="2" borderId="2" xfId="1" applyFont="1" applyFill="1" applyBorder="1" applyAlignment="1">
      <alignment vertical="center"/>
    </xf>
    <xf numFmtId="38" fontId="2" fillId="2" borderId="2" xfId="0" applyNumberFormat="1" applyFont="1" applyFill="1" applyBorder="1" applyAlignment="1">
      <alignment vertical="center"/>
    </xf>
    <xf numFmtId="0" fontId="17" fillId="0" borderId="0" xfId="0" applyFont="1" applyFill="1" applyAlignment="1">
      <alignment vertical="center"/>
    </xf>
    <xf numFmtId="177" fontId="2" fillId="2" borderId="6" xfId="0" applyNumberFormat="1" applyFont="1" applyFill="1" applyBorder="1" applyAlignment="1" applyProtection="1">
      <alignment horizontal="center" vertical="center"/>
      <protection hidden="1"/>
    </xf>
    <xf numFmtId="176" fontId="3" fillId="2" borderId="2" xfId="0" applyNumberFormat="1" applyFont="1" applyFill="1" applyBorder="1" applyAlignment="1" applyProtection="1">
      <alignment horizontal="center" vertical="center"/>
      <protection hidden="1"/>
    </xf>
    <xf numFmtId="38" fontId="3" fillId="0" borderId="3" xfId="1" applyNumberFormat="1"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38" fontId="21" fillId="0" borderId="0" xfId="1" applyNumberFormat="1" applyFont="1" applyFill="1" applyAlignment="1" applyProtection="1">
      <alignment vertical="center"/>
      <protection hidden="1"/>
    </xf>
    <xf numFmtId="38" fontId="2" fillId="2" borderId="5" xfId="1" applyFont="1" applyFill="1" applyBorder="1" applyAlignment="1" applyProtection="1">
      <alignment horizontal="center" vertical="center"/>
      <protection hidden="1"/>
    </xf>
    <xf numFmtId="3" fontId="26" fillId="0" borderId="1" xfId="1" applyNumberFormat="1" applyFont="1" applyFill="1" applyBorder="1" applyAlignment="1" applyProtection="1">
      <alignment vertical="center"/>
      <protection locked="0"/>
    </xf>
    <xf numFmtId="38" fontId="27" fillId="0" borderId="0" xfId="1" applyFont="1" applyFill="1" applyAlignment="1" applyProtection="1">
      <alignment vertical="center"/>
      <protection hidden="1"/>
    </xf>
    <xf numFmtId="38" fontId="26" fillId="0" borderId="0" xfId="1" applyFont="1" applyFill="1" applyAlignment="1" applyProtection="1">
      <alignment vertical="center"/>
      <protection hidden="1"/>
    </xf>
    <xf numFmtId="4" fontId="23" fillId="2" borderId="2" xfId="0" applyNumberFormat="1" applyFont="1" applyFill="1" applyBorder="1" applyAlignment="1" applyProtection="1">
      <alignment vertical="center"/>
      <protection hidden="1"/>
    </xf>
    <xf numFmtId="38" fontId="27" fillId="0" borderId="0" xfId="1" applyNumberFormat="1" applyFont="1" applyFill="1" applyAlignment="1" applyProtection="1">
      <alignment vertical="center"/>
      <protection hidden="1"/>
    </xf>
    <xf numFmtId="3" fontId="23" fillId="2" borderId="2" xfId="0" applyNumberFormat="1" applyFont="1" applyFill="1" applyBorder="1" applyAlignment="1" applyProtection="1">
      <alignment vertical="center"/>
      <protection hidden="1"/>
    </xf>
    <xf numFmtId="38" fontId="31" fillId="2" borderId="2" xfId="1" applyNumberFormat="1" applyFont="1" applyFill="1" applyBorder="1" applyAlignment="1" applyProtection="1">
      <alignment vertical="center"/>
      <protection hidden="1"/>
    </xf>
    <xf numFmtId="38" fontId="23" fillId="2" borderId="2" xfId="0" applyNumberFormat="1" applyFont="1" applyFill="1" applyBorder="1" applyAlignment="1" applyProtection="1">
      <alignment vertical="center"/>
      <protection hidden="1"/>
    </xf>
    <xf numFmtId="38" fontId="28" fillId="2" borderId="2" xfId="1" applyNumberFormat="1" applyFont="1" applyFill="1" applyBorder="1" applyAlignment="1" applyProtection="1">
      <alignment vertical="center"/>
      <protection hidden="1"/>
    </xf>
    <xf numFmtId="2" fontId="23" fillId="2" borderId="5" xfId="0" applyNumberFormat="1"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4" fontId="26" fillId="0" borderId="1" xfId="1" applyNumberFormat="1" applyFont="1" applyFill="1" applyBorder="1" applyAlignment="1" applyProtection="1">
      <alignment vertical="center"/>
      <protection locked="0"/>
    </xf>
    <xf numFmtId="0" fontId="26" fillId="0" borderId="1" xfId="0" applyFont="1" applyFill="1" applyBorder="1" applyAlignment="1" applyProtection="1">
      <alignment horizontal="center" vertical="center"/>
      <protection locked="0"/>
    </xf>
    <xf numFmtId="40" fontId="27" fillId="0" borderId="0" xfId="1" applyNumberFormat="1" applyFont="1" applyFill="1" applyAlignment="1" applyProtection="1">
      <alignment vertical="center"/>
      <protection hidden="1"/>
    </xf>
    <xf numFmtId="176" fontId="28" fillId="2" borderId="2" xfId="0" applyNumberFormat="1" applyFont="1" applyFill="1" applyBorder="1" applyAlignment="1" applyProtection="1">
      <alignment horizontal="center" vertical="center"/>
      <protection hidden="1"/>
    </xf>
    <xf numFmtId="0" fontId="27" fillId="0" borderId="0" xfId="0" applyFont="1" applyFill="1" applyAlignment="1" applyProtection="1">
      <alignment vertical="center"/>
      <protection hidden="1"/>
    </xf>
    <xf numFmtId="177" fontId="23" fillId="2" borderId="6" xfId="0" applyNumberFormat="1" applyFont="1" applyFill="1" applyBorder="1" applyAlignment="1" applyProtection="1">
      <alignment horizontal="center" vertical="center"/>
      <protection hidden="1"/>
    </xf>
    <xf numFmtId="40" fontId="31" fillId="2" borderId="2" xfId="1" applyNumberFormat="1" applyFont="1" applyFill="1" applyBorder="1" applyAlignment="1" applyProtection="1">
      <alignment vertical="center"/>
      <protection hidden="1"/>
    </xf>
    <xf numFmtId="40" fontId="23" fillId="2" borderId="2" xfId="0" applyNumberFormat="1" applyFont="1" applyFill="1" applyBorder="1" applyAlignment="1" applyProtection="1">
      <alignment vertical="center"/>
      <protection hidden="1"/>
    </xf>
    <xf numFmtId="40" fontId="28" fillId="2" borderId="2" xfId="1" applyNumberFormat="1" applyFont="1" applyFill="1" applyBorder="1" applyAlignment="1" applyProtection="1">
      <alignment vertical="center"/>
      <protection hidden="1"/>
    </xf>
    <xf numFmtId="38" fontId="28" fillId="0" borderId="3" xfId="1" applyNumberFormat="1" applyFont="1" applyFill="1" applyBorder="1" applyAlignment="1" applyProtection="1">
      <alignment vertical="center"/>
      <protection hidden="1"/>
    </xf>
    <xf numFmtId="2" fontId="26" fillId="0" borderId="1" xfId="1" applyNumberFormat="1" applyFont="1" applyFill="1" applyBorder="1" applyAlignment="1" applyProtection="1">
      <alignment vertical="center"/>
      <protection locked="0"/>
    </xf>
    <xf numFmtId="0" fontId="29" fillId="0" borderId="0" xfId="0" applyFont="1" applyFill="1" applyAlignment="1" applyProtection="1">
      <alignment vertical="center"/>
      <protection hidden="1"/>
    </xf>
    <xf numFmtId="38" fontId="31" fillId="2" borderId="2" xfId="1" applyFont="1" applyFill="1" applyBorder="1" applyAlignment="1" applyProtection="1">
      <alignment vertical="center"/>
      <protection hidden="1"/>
    </xf>
    <xf numFmtId="38" fontId="28" fillId="2" borderId="2" xfId="1" applyFont="1" applyFill="1" applyBorder="1" applyAlignment="1" applyProtection="1">
      <alignment vertical="center"/>
      <protection hidden="1"/>
    </xf>
    <xf numFmtId="38" fontId="3" fillId="0" borderId="15" xfId="1" applyFont="1" applyFill="1" applyBorder="1" applyAlignment="1" applyProtection="1">
      <alignment vertical="center"/>
      <protection hidden="1"/>
    </xf>
    <xf numFmtId="0" fontId="1" fillId="0" borderId="0" xfId="0" applyFont="1" applyFill="1" applyAlignment="1" applyProtection="1">
      <alignment vertical="center"/>
      <protection hidden="1"/>
    </xf>
    <xf numFmtId="38" fontId="21" fillId="0" borderId="0" xfId="1" applyFont="1" applyFill="1" applyAlignment="1" applyProtection="1">
      <alignment vertical="center"/>
      <protection hidden="1"/>
    </xf>
    <xf numFmtId="38" fontId="1" fillId="0" borderId="0" xfId="1" applyFont="1" applyFill="1" applyAlignment="1" applyProtection="1">
      <alignment vertical="center"/>
      <protection hidden="1"/>
    </xf>
    <xf numFmtId="0" fontId="10"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right" vertical="center"/>
      <protection hidden="1"/>
    </xf>
    <xf numFmtId="0" fontId="22" fillId="0" borderId="0" xfId="0" applyFont="1" applyAlignment="1" applyProtection="1">
      <alignment horizontal="justify" vertical="center"/>
      <protection hidden="1"/>
    </xf>
    <xf numFmtId="0" fontId="23" fillId="0" borderId="0" xfId="0" applyFont="1" applyFill="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3" fillId="0" borderId="0" xfId="0" applyFont="1" applyFill="1" applyAlignment="1" applyProtection="1">
      <alignment horizontal="center" vertical="center"/>
      <protection hidden="1"/>
    </xf>
    <xf numFmtId="0" fontId="28" fillId="0" borderId="0" xfId="0" applyFont="1" applyFill="1" applyAlignment="1" applyProtection="1">
      <alignment vertical="center"/>
      <protection hidden="1"/>
    </xf>
    <xf numFmtId="0" fontId="29" fillId="0" borderId="0" xfId="0" applyFont="1" applyFill="1" applyAlignment="1" applyProtection="1">
      <alignment vertical="top"/>
      <protection hidden="1"/>
    </xf>
    <xf numFmtId="0" fontId="23" fillId="0" borderId="0" xfId="0" applyFont="1" applyFill="1" applyAlignment="1" applyProtection="1">
      <alignment horizontal="right" vertical="center"/>
      <protection hidden="1"/>
    </xf>
    <xf numFmtId="177" fontId="1" fillId="0" borderId="1" xfId="0" applyNumberFormat="1" applyFont="1" applyFill="1" applyBorder="1" applyAlignment="1" applyProtection="1">
      <alignment horizontal="center" vertical="center"/>
      <protection hidden="1"/>
    </xf>
    <xf numFmtId="0" fontId="3" fillId="0" borderId="0" xfId="0" applyFont="1" applyFill="1" applyAlignment="1" applyProtection="1">
      <alignment vertical="center"/>
      <protection hidden="1"/>
    </xf>
    <xf numFmtId="0" fontId="32" fillId="0" borderId="0" xfId="0" applyFont="1" applyFill="1" applyAlignment="1" applyProtection="1">
      <alignment horizontal="centerContinuous"/>
      <protection hidden="1"/>
    </xf>
    <xf numFmtId="0" fontId="1" fillId="0" borderId="3" xfId="0" applyFont="1" applyFill="1" applyBorder="1" applyAlignment="1" applyProtection="1">
      <alignment vertical="center"/>
      <protection hidden="1"/>
    </xf>
    <xf numFmtId="0" fontId="20" fillId="0" borderId="0" xfId="0" applyFont="1" applyFill="1" applyAlignment="1" applyProtection="1">
      <alignment horizontal="right" vertical="center"/>
      <protection hidden="1"/>
    </xf>
    <xf numFmtId="0" fontId="7" fillId="0" borderId="2"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1" fillId="0" borderId="12" xfId="0" applyFont="1" applyFill="1" applyBorder="1" applyAlignment="1" applyProtection="1">
      <alignment vertical="center"/>
      <protection locked="0"/>
    </xf>
    <xf numFmtId="0" fontId="33"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26" fillId="0" borderId="4" xfId="0" applyFont="1" applyFill="1" applyBorder="1" applyAlignment="1" applyProtection="1">
      <alignment horizontal="center" vertical="center"/>
      <protection hidden="1"/>
    </xf>
    <xf numFmtId="0" fontId="34" fillId="0" borderId="0" xfId="0" applyFont="1" applyFill="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6" fillId="0" borderId="1" xfId="0" applyFont="1" applyFill="1" applyBorder="1" applyAlignment="1" applyProtection="1">
      <alignment horizontal="center" vertical="center"/>
      <protection hidden="1"/>
    </xf>
    <xf numFmtId="177" fontId="26" fillId="0" borderId="1" xfId="0" applyNumberFormat="1" applyFont="1" applyFill="1" applyBorder="1" applyAlignment="1" applyProtection="1">
      <alignment horizontal="center" vertical="center"/>
      <protection hidden="1"/>
    </xf>
    <xf numFmtId="0" fontId="26" fillId="0" borderId="3" xfId="0" applyFont="1" applyFill="1" applyBorder="1" applyAlignment="1" applyProtection="1">
      <alignment vertical="center"/>
      <protection hidden="1"/>
    </xf>
    <xf numFmtId="0" fontId="37" fillId="0" borderId="0" xfId="0" applyFont="1" applyFill="1" applyAlignment="1" applyProtection="1">
      <alignment horizontal="right" vertical="center"/>
      <protection hidden="1"/>
    </xf>
    <xf numFmtId="0" fontId="24" fillId="0" borderId="2" xfId="0" applyFont="1" applyFill="1" applyBorder="1" applyAlignment="1" applyProtection="1">
      <alignment horizontal="center" vertical="center"/>
      <protection hidden="1"/>
    </xf>
    <xf numFmtId="0" fontId="26"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2" xfId="0" applyFont="1" applyFill="1" applyBorder="1" applyAlignment="1" applyProtection="1">
      <alignment horizontal="center" vertical="center"/>
      <protection locked="0"/>
    </xf>
    <xf numFmtId="0" fontId="29" fillId="0" borderId="0" xfId="0" applyFont="1" applyFill="1" applyAlignment="1" applyProtection="1">
      <alignment horizontal="center" vertical="top"/>
      <protection hidden="1"/>
    </xf>
    <xf numFmtId="0" fontId="38" fillId="0" borderId="0" xfId="0" applyFont="1" applyFill="1" applyAlignment="1" applyProtection="1">
      <alignment wrapText="1"/>
      <protection hidden="1"/>
    </xf>
    <xf numFmtId="0" fontId="39" fillId="0" borderId="0" xfId="0" applyFont="1" applyFill="1" applyAlignment="1" applyProtection="1">
      <alignment horizontal="center"/>
      <protection hidden="1"/>
    </xf>
    <xf numFmtId="0" fontId="39" fillId="0" borderId="0" xfId="0" applyFont="1" applyFill="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20" fillId="0" borderId="13" xfId="0" applyFont="1" applyFill="1" applyBorder="1" applyAlignment="1" applyProtection="1">
      <alignment horizontal="right" vertical="center"/>
      <protection hidden="1"/>
    </xf>
    <xf numFmtId="0" fontId="7" fillId="0" borderId="14" xfId="0" applyFont="1" applyFill="1" applyBorder="1" applyAlignment="1" applyProtection="1">
      <alignment horizontal="center" vertical="center"/>
      <protection hidden="1"/>
    </xf>
    <xf numFmtId="0" fontId="20" fillId="0" borderId="13" xfId="0" applyFont="1" applyFill="1" applyBorder="1" applyAlignment="1" applyProtection="1">
      <alignment vertical="center"/>
      <protection hidden="1"/>
    </xf>
    <xf numFmtId="38" fontId="21" fillId="0" borderId="13" xfId="1" applyFont="1" applyFill="1" applyBorder="1" applyAlignment="1" applyProtection="1">
      <alignment vertical="center"/>
      <protection hidden="1"/>
    </xf>
    <xf numFmtId="38" fontId="1" fillId="0" borderId="13" xfId="1"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24" fillId="0"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39" fillId="0" borderId="0" xfId="0" applyFont="1" applyFill="1" applyAlignment="1" applyProtection="1">
      <alignment horizontal="left"/>
      <protection hidden="1"/>
    </xf>
    <xf numFmtId="0" fontId="42" fillId="0" borderId="0" xfId="0" applyFont="1" applyFill="1" applyAlignment="1" applyProtection="1">
      <alignment vertical="center"/>
      <protection hidden="1"/>
    </xf>
    <xf numFmtId="0" fontId="14" fillId="0" borderId="3" xfId="0" applyNumberFormat="1" applyFont="1" applyFill="1" applyBorder="1" applyAlignment="1" applyProtection="1">
      <alignment horizontal="right" vertical="center"/>
      <protection hidden="1"/>
    </xf>
    <xf numFmtId="0" fontId="0" fillId="0" borderId="3" xfId="0" applyNumberFormat="1" applyBorder="1" applyAlignment="1" applyProtection="1">
      <alignment horizontal="right" vertical="center"/>
      <protection hidden="1"/>
    </xf>
    <xf numFmtId="0" fontId="30" fillId="0" borderId="0" xfId="0" applyFont="1" applyFill="1" applyAlignment="1" applyProtection="1">
      <alignment horizontal="right" vertical="center"/>
      <protection hidden="1"/>
    </xf>
    <xf numFmtId="0" fontId="26" fillId="0" borderId="0" xfId="0" applyFont="1" applyBorder="1" applyAlignment="1" applyProtection="1">
      <alignment horizontal="right" vertical="center"/>
      <protection hidden="1"/>
    </xf>
    <xf numFmtId="0" fontId="18" fillId="0" borderId="0" xfId="0" applyFont="1" applyFill="1" applyAlignment="1" applyProtection="1">
      <alignment horizontal="right" vertical="center" shrinkToFit="1"/>
      <protection hidden="1"/>
    </xf>
    <xf numFmtId="0" fontId="19" fillId="0" borderId="0" xfId="0" applyFont="1" applyBorder="1" applyAlignment="1" applyProtection="1">
      <alignment horizontal="right" vertical="center" shrinkToFit="1"/>
      <protection hidden="1"/>
    </xf>
    <xf numFmtId="0" fontId="28" fillId="0" borderId="0" xfId="0" applyFont="1" applyFill="1" applyAlignment="1" applyProtection="1">
      <alignment horizontal="right" vertical="center"/>
      <protection hidden="1"/>
    </xf>
    <xf numFmtId="0" fontId="30" fillId="0" borderId="3" xfId="0" applyNumberFormat="1" applyFont="1" applyFill="1" applyBorder="1" applyAlignment="1" applyProtection="1">
      <alignment horizontal="right" vertical="center"/>
      <protection hidden="1"/>
    </xf>
    <xf numFmtId="0" fontId="26" fillId="0" borderId="3" xfId="0" applyNumberFormat="1" applyFont="1" applyBorder="1" applyAlignment="1" applyProtection="1">
      <alignment horizontal="right" vertical="center"/>
      <protection hidden="1"/>
    </xf>
    <xf numFmtId="2" fontId="26" fillId="0" borderId="7" xfId="0" applyNumberFormat="1" applyFont="1" applyFill="1" applyBorder="1" applyAlignment="1" applyProtection="1">
      <alignment horizontal="center" vertical="center"/>
      <protection locked="0"/>
    </xf>
    <xf numFmtId="2" fontId="26" fillId="0" borderId="8" xfId="0" applyNumberFormat="1" applyFont="1" applyFill="1" applyBorder="1" applyAlignment="1" applyProtection="1">
      <alignment horizontal="center" vertical="center"/>
      <protection locked="0"/>
    </xf>
    <xf numFmtId="0" fontId="35" fillId="0" borderId="0" xfId="0" applyFont="1" applyFill="1" applyAlignment="1" applyProtection="1">
      <alignment horizontal="right" vertical="center" shrinkToFit="1"/>
      <protection hidden="1"/>
    </xf>
    <xf numFmtId="0" fontId="36" fillId="0" borderId="0" xfId="0" applyFont="1" applyBorder="1" applyAlignment="1" applyProtection="1">
      <alignment horizontal="right" vertical="center" shrinkToFit="1"/>
      <protection hidden="1"/>
    </xf>
    <xf numFmtId="0" fontId="14" fillId="0" borderId="15" xfId="0" applyNumberFormat="1" applyFont="1" applyFill="1" applyBorder="1" applyAlignment="1" applyProtection="1">
      <alignment horizontal="right" vertical="center"/>
      <protection hidden="1"/>
    </xf>
    <xf numFmtId="0" fontId="0" fillId="0" borderId="15" xfId="0" applyNumberFormat="1" applyBorder="1" applyAlignment="1" applyProtection="1">
      <alignment horizontal="right" vertical="center"/>
      <protection hidden="1"/>
    </xf>
    <xf numFmtId="0" fontId="7" fillId="0" borderId="0" xfId="0" applyFont="1" applyFill="1" applyAlignment="1">
      <alignment horizontal="right" vertical="center"/>
    </xf>
    <xf numFmtId="0" fontId="0" fillId="0" borderId="0" xfId="0" applyBorder="1" applyAlignment="1">
      <alignment horizontal="right" vertical="center"/>
    </xf>
    <xf numFmtId="176" fontId="3" fillId="2" borderId="9"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0" fontId="14"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885824</xdr:colOff>
      <xdr:row>0</xdr:row>
      <xdr:rowOff>85725</xdr:rowOff>
    </xdr:from>
    <xdr:to>
      <xdr:col>13</xdr:col>
      <xdr:colOff>933450</xdr:colOff>
      <xdr:row>2</xdr:row>
      <xdr:rowOff>28575</xdr:rowOff>
    </xdr:to>
    <xdr:sp macro="" textlink="">
      <xdr:nvSpPr>
        <xdr:cNvPr id="7173" name="テキスト 3"/>
        <xdr:cNvSpPr txBox="1">
          <a:spLocks noChangeArrowheads="1"/>
        </xdr:cNvSpPr>
      </xdr:nvSpPr>
      <xdr:spPr bwMode="auto">
        <a:xfrm>
          <a:off x="1095374" y="85725"/>
          <a:ext cx="5915026"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保険料試算ソフト(輸出・三国間)</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4</xdr:col>
      <xdr:colOff>114300</xdr:colOff>
      <xdr:row>2</xdr:row>
      <xdr:rowOff>95250</xdr:rowOff>
    </xdr:from>
    <xdr:to>
      <xdr:col>5</xdr:col>
      <xdr:colOff>390525</xdr:colOff>
      <xdr:row>4</xdr:row>
      <xdr:rowOff>57150</xdr:rowOff>
    </xdr:to>
    <xdr:sp macro="" textlink="">
      <xdr:nvSpPr>
        <xdr:cNvPr id="7175" name="Text Box 7"/>
        <xdr:cNvSpPr txBox="1">
          <a:spLocks noChangeArrowheads="1"/>
        </xdr:cNvSpPr>
      </xdr:nvSpPr>
      <xdr:spPr bwMode="auto">
        <a:xfrm>
          <a:off x="2562225" y="476250"/>
          <a:ext cx="1466850" cy="342900"/>
        </a:xfrm>
        <a:prstGeom prst="rect">
          <a:avLst/>
        </a:prstGeom>
        <a:solidFill>
          <a:srgbClr xmlns:mc="http://schemas.openxmlformats.org/markup-compatibility/2006" xmlns:a14="http://schemas.microsoft.com/office/drawing/2010/main" val="003366"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FFFFFF"/>
              </a:solidFill>
              <a:latin typeface="Meiryo UI" panose="020B0604030504040204" pitchFamily="50" charset="-128"/>
              <a:ea typeface="Meiryo UI" panose="020B0604030504040204" pitchFamily="50" charset="-128"/>
            </a:rPr>
            <a:t>円建対応</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1</xdr:col>
      <xdr:colOff>28575</xdr:colOff>
      <xdr:row>25</xdr:row>
      <xdr:rowOff>9525</xdr:rowOff>
    </xdr:from>
    <xdr:to>
      <xdr:col>1</xdr:col>
      <xdr:colOff>180975</xdr:colOff>
      <xdr:row>26</xdr:row>
      <xdr:rowOff>180975</xdr:rowOff>
    </xdr:to>
    <xdr:sp macro="" textlink="">
      <xdr:nvSpPr>
        <xdr:cNvPr id="7352" name="AutoShape 8"/>
        <xdr:cNvSpPr>
          <a:spLocks/>
        </xdr:cNvSpPr>
      </xdr:nvSpPr>
      <xdr:spPr bwMode="auto">
        <a:xfrm>
          <a:off x="238125" y="2105025"/>
          <a:ext cx="152400" cy="361950"/>
        </a:xfrm>
        <a:prstGeom prst="leftBrace">
          <a:avLst>
            <a:gd name="adj1" fmla="val 19792"/>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28</xdr:row>
      <xdr:rowOff>9525</xdr:rowOff>
    </xdr:from>
    <xdr:to>
      <xdr:col>1</xdr:col>
      <xdr:colOff>190500</xdr:colOff>
      <xdr:row>28</xdr:row>
      <xdr:rowOff>180975</xdr:rowOff>
    </xdr:to>
    <xdr:sp macro="" textlink="">
      <xdr:nvSpPr>
        <xdr:cNvPr id="7353" name="AutoShape 9"/>
        <xdr:cNvSpPr>
          <a:spLocks/>
        </xdr:cNvSpPr>
      </xdr:nvSpPr>
      <xdr:spPr bwMode="auto">
        <a:xfrm>
          <a:off x="238125" y="2676525"/>
          <a:ext cx="161925" cy="171450"/>
        </a:xfrm>
        <a:prstGeom prst="leftBrace">
          <a:avLst>
            <a:gd name="adj1" fmla="val 882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24</xdr:row>
      <xdr:rowOff>114300</xdr:rowOff>
    </xdr:from>
    <xdr:to>
      <xdr:col>1</xdr:col>
      <xdr:colOff>76200</xdr:colOff>
      <xdr:row>30</xdr:row>
      <xdr:rowOff>0</xdr:rowOff>
    </xdr:to>
    <xdr:sp macro="" textlink="">
      <xdr:nvSpPr>
        <xdr:cNvPr id="7178" name="Text Box 10"/>
        <xdr:cNvSpPr txBox="1">
          <a:spLocks noChangeArrowheads="1"/>
        </xdr:cNvSpPr>
      </xdr:nvSpPr>
      <xdr:spPr bwMode="auto">
        <a:xfrm>
          <a:off x="0" y="2019300"/>
          <a:ext cx="28575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Meiryo UI" panose="020B0604030504040204" pitchFamily="50" charset="-128"/>
              <a:ea typeface="Meiryo UI" panose="020B0604030504040204" pitchFamily="50" charset="-128"/>
            </a:rPr>
            <a:t>いずれか入力</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0</xdr:col>
      <xdr:colOff>19050</xdr:colOff>
      <xdr:row>0</xdr:row>
      <xdr:rowOff>0</xdr:rowOff>
    </xdr:from>
    <xdr:to>
      <xdr:col>1</xdr:col>
      <xdr:colOff>904875</xdr:colOff>
      <xdr:row>4</xdr:row>
      <xdr:rowOff>0</xdr:rowOff>
    </xdr:to>
    <xdr:pic>
      <xdr:nvPicPr>
        <xdr:cNvPr id="7355" name="Picture 12"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38</xdr:row>
      <xdr:rowOff>57150</xdr:rowOff>
    </xdr:from>
    <xdr:to>
      <xdr:col>10</xdr:col>
      <xdr:colOff>142874</xdr:colOff>
      <xdr:row>41</xdr:row>
      <xdr:rowOff>9525</xdr:rowOff>
    </xdr:to>
    <xdr:sp macro="" textlink="">
      <xdr:nvSpPr>
        <xdr:cNvPr id="7181" name="Text Box 13"/>
        <xdr:cNvSpPr txBox="1">
          <a:spLocks noChangeArrowheads="1"/>
        </xdr:cNvSpPr>
      </xdr:nvSpPr>
      <xdr:spPr bwMode="auto">
        <a:xfrm>
          <a:off x="114300" y="7515225"/>
          <a:ext cx="5333999" cy="628650"/>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このソフトで算出した保険料は、試算保険料・概算保険料であり、仕向国、積載される船舶などによっては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実際に適用される保険料とは異なる場合がありますので、ご注意ください。</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2" name="テキスト ボックス 1"/>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1</xdr:col>
      <xdr:colOff>923925</xdr:colOff>
      <xdr:row>5</xdr:row>
      <xdr:rowOff>104775</xdr:rowOff>
    </xdr:from>
    <xdr:ext cx="3744358" cy="558102"/>
    <xdr:sp macro="" textlink="">
      <xdr:nvSpPr>
        <xdr:cNvPr id="3" name="テキスト ボックス 2"/>
        <xdr:cNvSpPr txBox="1"/>
      </xdr:nvSpPr>
      <xdr:spPr>
        <a:xfrm>
          <a:off x="1133475" y="1057275"/>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47625</xdr:colOff>
      <xdr:row>22</xdr:row>
      <xdr:rowOff>19050</xdr:rowOff>
    </xdr:from>
    <xdr:ext cx="889987" cy="325217"/>
    <xdr:sp macro="" textlink="">
      <xdr:nvSpPr>
        <xdr:cNvPr id="15" name="テキスト ボックス 14"/>
        <xdr:cNvSpPr txBox="1"/>
      </xdr:nvSpPr>
      <xdr:spPr>
        <a:xfrm>
          <a:off x="257175" y="40195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1</xdr:col>
      <xdr:colOff>990600</xdr:colOff>
      <xdr:row>21</xdr:row>
      <xdr:rowOff>104775</xdr:rowOff>
    </xdr:from>
    <xdr:ext cx="6153150" cy="558102"/>
    <xdr:sp macro="" textlink="">
      <xdr:nvSpPr>
        <xdr:cNvPr id="16" name="テキスト ボックス 15"/>
        <xdr:cNvSpPr txBox="1"/>
      </xdr:nvSpPr>
      <xdr:spPr>
        <a:xfrm>
          <a:off x="1200150" y="3914775"/>
          <a:ext cx="6153150"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　</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38100</xdr:colOff>
      <xdr:row>2</xdr:row>
      <xdr:rowOff>114300</xdr:rowOff>
    </xdr:from>
    <xdr:to>
      <xdr:col>6</xdr:col>
      <xdr:colOff>314325</xdr:colOff>
      <xdr:row>4</xdr:row>
      <xdr:rowOff>76200</xdr:rowOff>
    </xdr:to>
    <xdr:sp macro="" textlink="">
      <xdr:nvSpPr>
        <xdr:cNvPr id="6151" name="Text Box 7"/>
        <xdr:cNvSpPr txBox="1">
          <a:spLocks noChangeArrowheads="1"/>
        </xdr:cNvSpPr>
      </xdr:nvSpPr>
      <xdr:spPr bwMode="auto">
        <a:xfrm>
          <a:off x="2667000" y="495300"/>
          <a:ext cx="1466850" cy="342900"/>
        </a:xfrm>
        <a:prstGeom prst="rect">
          <a:avLst/>
        </a:prstGeom>
        <a:solidFill>
          <a:srgbClr xmlns:mc="http://schemas.openxmlformats.org/markup-compatibility/2006" xmlns:a14="http://schemas.microsoft.com/office/drawing/2010/main" val="003366"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FFFFFF"/>
              </a:solidFill>
              <a:latin typeface="Meiryo UI" panose="020B0604030504040204" pitchFamily="50" charset="-128"/>
              <a:ea typeface="Meiryo UI" panose="020B0604030504040204" pitchFamily="50" charset="-128"/>
            </a:rPr>
            <a:t>ＵＳ＄建対応</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2</xdr:col>
      <xdr:colOff>28575</xdr:colOff>
      <xdr:row>32</xdr:row>
      <xdr:rowOff>9525</xdr:rowOff>
    </xdr:from>
    <xdr:to>
      <xdr:col>2</xdr:col>
      <xdr:colOff>180975</xdr:colOff>
      <xdr:row>33</xdr:row>
      <xdr:rowOff>180975</xdr:rowOff>
    </xdr:to>
    <xdr:sp macro="" textlink="">
      <xdr:nvSpPr>
        <xdr:cNvPr id="6346" name="AutoShape 11"/>
        <xdr:cNvSpPr>
          <a:spLocks/>
        </xdr:cNvSpPr>
      </xdr:nvSpPr>
      <xdr:spPr bwMode="auto">
        <a:xfrm>
          <a:off x="238125" y="2105025"/>
          <a:ext cx="152400" cy="361950"/>
        </a:xfrm>
        <a:prstGeom prst="leftBrace">
          <a:avLst>
            <a:gd name="adj1" fmla="val 19792"/>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28575</xdr:colOff>
      <xdr:row>35</xdr:row>
      <xdr:rowOff>9525</xdr:rowOff>
    </xdr:from>
    <xdr:to>
      <xdr:col>2</xdr:col>
      <xdr:colOff>190500</xdr:colOff>
      <xdr:row>35</xdr:row>
      <xdr:rowOff>180975</xdr:rowOff>
    </xdr:to>
    <xdr:sp macro="" textlink="">
      <xdr:nvSpPr>
        <xdr:cNvPr id="6347" name="AutoShape 12"/>
        <xdr:cNvSpPr>
          <a:spLocks/>
        </xdr:cNvSpPr>
      </xdr:nvSpPr>
      <xdr:spPr bwMode="auto">
        <a:xfrm>
          <a:off x="238125" y="2676525"/>
          <a:ext cx="161925" cy="171450"/>
        </a:xfrm>
        <a:prstGeom prst="leftBrace">
          <a:avLst>
            <a:gd name="adj1" fmla="val 882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30</xdr:row>
      <xdr:rowOff>114300</xdr:rowOff>
    </xdr:from>
    <xdr:to>
      <xdr:col>2</xdr:col>
      <xdr:colOff>76200</xdr:colOff>
      <xdr:row>37</xdr:row>
      <xdr:rowOff>0</xdr:rowOff>
    </xdr:to>
    <xdr:sp macro="" textlink="">
      <xdr:nvSpPr>
        <xdr:cNvPr id="6157" name="Text Box 13"/>
        <xdr:cNvSpPr txBox="1">
          <a:spLocks noChangeArrowheads="1"/>
        </xdr:cNvSpPr>
      </xdr:nvSpPr>
      <xdr:spPr bwMode="auto">
        <a:xfrm>
          <a:off x="0" y="2019300"/>
          <a:ext cx="28575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Meiryo UI" panose="020B0604030504040204" pitchFamily="50" charset="-128"/>
              <a:ea typeface="Meiryo UI" panose="020B0604030504040204" pitchFamily="50" charset="-128"/>
            </a:rPr>
            <a:t>いずれか入力</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0</xdr:col>
      <xdr:colOff>0</xdr:colOff>
      <xdr:row>0</xdr:row>
      <xdr:rowOff>9525</xdr:rowOff>
    </xdr:from>
    <xdr:to>
      <xdr:col>2</xdr:col>
      <xdr:colOff>885825</xdr:colOff>
      <xdr:row>4</xdr:row>
      <xdr:rowOff>9525</xdr:rowOff>
    </xdr:to>
    <xdr:pic>
      <xdr:nvPicPr>
        <xdr:cNvPr id="6349" name="Picture 27"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45</xdr:row>
      <xdr:rowOff>85725</xdr:rowOff>
    </xdr:from>
    <xdr:to>
      <xdr:col>13</xdr:col>
      <xdr:colOff>342900</xdr:colOff>
      <xdr:row>48</xdr:row>
      <xdr:rowOff>161925</xdr:rowOff>
    </xdr:to>
    <xdr:sp macro="" textlink="">
      <xdr:nvSpPr>
        <xdr:cNvPr id="14" name="Text Box 13"/>
        <xdr:cNvSpPr txBox="1">
          <a:spLocks noChangeArrowheads="1"/>
        </xdr:cNvSpPr>
      </xdr:nvSpPr>
      <xdr:spPr bwMode="auto">
        <a:xfrm>
          <a:off x="390525" y="4276725"/>
          <a:ext cx="6181725" cy="628650"/>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このソフトで算出した保険料は、試算保険料・概算保険料であり、仕向国、積載される船舶などによっては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実際に適用される保険料とは異なる場合がありますので、ご注意ください。</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また、表示される最低保険料は為替の変動によって変更となる可能性がございます。</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twoCellAnchor>
    <xdr:from>
      <xdr:col>2</xdr:col>
      <xdr:colOff>85725</xdr:colOff>
      <xdr:row>0</xdr:row>
      <xdr:rowOff>38100</xdr:rowOff>
    </xdr:from>
    <xdr:to>
      <xdr:col>35</xdr:col>
      <xdr:colOff>428625</xdr:colOff>
      <xdr:row>1</xdr:row>
      <xdr:rowOff>171450</xdr:rowOff>
    </xdr:to>
    <xdr:sp macro="" textlink="">
      <xdr:nvSpPr>
        <xdr:cNvPr id="15" name="テキスト 3"/>
        <xdr:cNvSpPr txBox="1">
          <a:spLocks noChangeArrowheads="1"/>
        </xdr:cNvSpPr>
      </xdr:nvSpPr>
      <xdr:spPr bwMode="auto">
        <a:xfrm>
          <a:off x="504825" y="38100"/>
          <a:ext cx="71247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保険料試算ソフト(輸出・三国間)</a:t>
          </a:r>
          <a:endParaRPr lang="ja-JP" altLang="en-US">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16" name="テキスト ボックス 15"/>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2</xdr:col>
      <xdr:colOff>742950</xdr:colOff>
      <xdr:row>5</xdr:row>
      <xdr:rowOff>85725</xdr:rowOff>
    </xdr:from>
    <xdr:ext cx="3744358" cy="558102"/>
    <xdr:sp macro="" textlink="">
      <xdr:nvSpPr>
        <xdr:cNvPr id="17" name="テキスト ボックス 16"/>
        <xdr:cNvSpPr txBox="1"/>
      </xdr:nvSpPr>
      <xdr:spPr>
        <a:xfrm>
          <a:off x="1162050" y="1038225"/>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28575</xdr:colOff>
      <xdr:row>20</xdr:row>
      <xdr:rowOff>171450</xdr:rowOff>
    </xdr:from>
    <xdr:ext cx="889987" cy="325217"/>
    <xdr:sp macro="" textlink="">
      <xdr:nvSpPr>
        <xdr:cNvPr id="18" name="テキスト ボックス 17"/>
        <xdr:cNvSpPr txBox="1"/>
      </xdr:nvSpPr>
      <xdr:spPr>
        <a:xfrm>
          <a:off x="238125" y="39814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2</xdr:col>
      <xdr:colOff>762000</xdr:colOff>
      <xdr:row>20</xdr:row>
      <xdr:rowOff>104775</xdr:rowOff>
    </xdr:from>
    <xdr:ext cx="6153150" cy="1256754"/>
    <xdr:sp macro="" textlink="">
      <xdr:nvSpPr>
        <xdr:cNvPr id="19" name="テキスト ボックス 18"/>
        <xdr:cNvSpPr txBox="1"/>
      </xdr:nvSpPr>
      <xdr:spPr>
        <a:xfrm>
          <a:off x="1181100" y="3914775"/>
          <a:ext cx="6153150"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US$</a:t>
          </a:r>
          <a:r>
            <a:rPr kumimoji="1" lang="ja-JP" altLang="en-US" sz="1100">
              <a:latin typeface="Meiryo UI" panose="020B0604030504040204" pitchFamily="50" charset="-128"/>
              <a:ea typeface="Meiryo UI" panose="020B0604030504040204" pitchFamily="50" charset="-128"/>
            </a:rPr>
            <a:t>の換算レートも合わせて入力ください。　　　　　　　　　　　　　</a:t>
          </a:r>
          <a:endParaRPr kumimoji="1" lang="en-US" altLang="ja-JP" sz="1100" b="1">
            <a:latin typeface="Meiryo UI" panose="020B0604030504040204" pitchFamily="50" charset="-128"/>
            <a:ea typeface="Meiryo UI" panose="020B0604030504040204" pitchFamily="50" charset="-128"/>
          </a:endParaRPr>
        </a:p>
        <a:p>
          <a:r>
            <a:rPr kumimoji="1" lang="en-US" altLang="ja-JP" sz="1100" b="0" u="sng">
              <a:latin typeface="Meiryo UI" panose="020B0604030504040204" pitchFamily="50" charset="-128"/>
              <a:ea typeface="Meiryo UI" panose="020B0604030504040204" pitchFamily="50" charset="-128"/>
            </a:rPr>
            <a:t>※</a:t>
          </a:r>
          <a:r>
            <a:rPr kumimoji="1" lang="ja-JP" altLang="en-US" sz="1100" b="0" u="sng">
              <a:latin typeface="Meiryo UI" panose="020B0604030504040204" pitchFamily="50" charset="-128"/>
              <a:ea typeface="Meiryo UI" panose="020B0604030504040204" pitchFamily="50" charset="-128"/>
            </a:rPr>
            <a:t>尚、実際のお申込みの際の換算レートは原則お申し込み日前日公示の</a:t>
          </a:r>
          <a:r>
            <a:rPr kumimoji="1" lang="en-US" altLang="ja-JP" sz="1100" b="0" u="sng">
              <a:latin typeface="Meiryo UI" panose="020B0604030504040204" pitchFamily="50" charset="-128"/>
              <a:ea typeface="Meiryo UI" panose="020B0604030504040204" pitchFamily="50" charset="-128"/>
            </a:rPr>
            <a:t>TTS</a:t>
          </a:r>
          <a:r>
            <a:rPr kumimoji="1" lang="ja-JP" altLang="en-US" sz="1100" b="0" u="sng">
              <a:latin typeface="Meiryo UI" panose="020B0604030504040204" pitchFamily="50" charset="-128"/>
              <a:ea typeface="Meiryo UI" panose="020B0604030504040204" pitchFamily="50" charset="-128"/>
            </a:rPr>
            <a:t>を適用いたしますので、</a:t>
          </a:r>
          <a:endParaRPr kumimoji="1" lang="en-US" altLang="ja-JP" sz="1100" b="0" u="sng">
            <a:latin typeface="Meiryo UI" panose="020B0604030504040204" pitchFamily="50" charset="-128"/>
            <a:ea typeface="Meiryo UI" panose="020B0604030504040204" pitchFamily="50" charset="-128"/>
          </a:endParaRPr>
        </a:p>
        <a:p>
          <a:r>
            <a:rPr kumimoji="1" lang="ja-JP" altLang="en-US" sz="1100" b="0" u="none">
              <a:latin typeface="Meiryo UI" panose="020B0604030504040204" pitchFamily="50" charset="-128"/>
              <a:ea typeface="Meiryo UI" panose="020B0604030504040204" pitchFamily="50" charset="-128"/>
            </a:rPr>
            <a:t>　</a:t>
          </a:r>
          <a:r>
            <a:rPr kumimoji="1" lang="ja-JP" altLang="en-US" sz="1100" b="0" u="sng">
              <a:latin typeface="Meiryo UI" panose="020B0604030504040204" pitchFamily="50" charset="-128"/>
              <a:ea typeface="Meiryo UI" panose="020B0604030504040204" pitchFamily="50" charset="-128"/>
            </a:rPr>
            <a:t>試算された円貨保険料とは差額が生じます。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xdr:colOff>
      <xdr:row>4</xdr:row>
      <xdr:rowOff>0</xdr:rowOff>
    </xdr:to>
    <xdr:pic>
      <xdr:nvPicPr>
        <xdr:cNvPr id="5205" name="Picture 10"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43</xdr:row>
      <xdr:rowOff>95250</xdr:rowOff>
    </xdr:from>
    <xdr:to>
      <xdr:col>34</xdr:col>
      <xdr:colOff>152400</xdr:colOff>
      <xdr:row>47</xdr:row>
      <xdr:rowOff>19050</xdr:rowOff>
    </xdr:to>
    <xdr:sp macro="" textlink="">
      <xdr:nvSpPr>
        <xdr:cNvPr id="10" name="Text Box 13"/>
        <xdr:cNvSpPr txBox="1">
          <a:spLocks noChangeArrowheads="1"/>
        </xdr:cNvSpPr>
      </xdr:nvSpPr>
      <xdr:spPr bwMode="auto">
        <a:xfrm>
          <a:off x="114300" y="8324850"/>
          <a:ext cx="6038850" cy="628650"/>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このソフトで算出した保険料は、試算保険料・概算保険料であり、仕出国、積載される船舶などによっては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実際に適用される保険料とは異なる場合がありますので、ご注意ください。</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twoCellAnchor>
    <xdr:from>
      <xdr:col>1</xdr:col>
      <xdr:colOff>933451</xdr:colOff>
      <xdr:row>0</xdr:row>
      <xdr:rowOff>133350</xdr:rowOff>
    </xdr:from>
    <xdr:to>
      <xdr:col>7</xdr:col>
      <xdr:colOff>123825</xdr:colOff>
      <xdr:row>2</xdr:row>
      <xdr:rowOff>76200</xdr:rowOff>
    </xdr:to>
    <xdr:sp macro="" textlink="">
      <xdr:nvSpPr>
        <xdr:cNvPr id="11" name="テキスト 3"/>
        <xdr:cNvSpPr txBox="1">
          <a:spLocks noChangeArrowheads="1"/>
        </xdr:cNvSpPr>
      </xdr:nvSpPr>
      <xdr:spPr bwMode="auto">
        <a:xfrm>
          <a:off x="1143001" y="133350"/>
          <a:ext cx="5324474"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保険料試算ソフト(輸入)</a:t>
          </a:r>
          <a:endParaRPr lang="ja-JP" altLang="en-US">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14" name="テキスト ボックス 13"/>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1</xdr:col>
      <xdr:colOff>1133475</xdr:colOff>
      <xdr:row>5</xdr:row>
      <xdr:rowOff>38100</xdr:rowOff>
    </xdr:from>
    <xdr:ext cx="3744358" cy="558102"/>
    <xdr:sp macro="" textlink="">
      <xdr:nvSpPr>
        <xdr:cNvPr id="15" name="テキスト ボックス 14"/>
        <xdr:cNvSpPr txBox="1"/>
      </xdr:nvSpPr>
      <xdr:spPr>
        <a:xfrm>
          <a:off x="1343025" y="990600"/>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20</xdr:row>
      <xdr:rowOff>171450</xdr:rowOff>
    </xdr:from>
    <xdr:ext cx="889987" cy="325217"/>
    <xdr:sp macro="" textlink="">
      <xdr:nvSpPr>
        <xdr:cNvPr id="16" name="テキスト ボックス 15"/>
        <xdr:cNvSpPr txBox="1"/>
      </xdr:nvSpPr>
      <xdr:spPr>
        <a:xfrm>
          <a:off x="247650" y="39814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1</xdr:col>
      <xdr:colOff>1000125</xdr:colOff>
      <xdr:row>20</xdr:row>
      <xdr:rowOff>95250</xdr:rowOff>
    </xdr:from>
    <xdr:ext cx="6153150" cy="1256754"/>
    <xdr:sp macro="" textlink="">
      <xdr:nvSpPr>
        <xdr:cNvPr id="17" name="テキスト ボックス 16"/>
        <xdr:cNvSpPr txBox="1"/>
      </xdr:nvSpPr>
      <xdr:spPr>
        <a:xfrm>
          <a:off x="1209675" y="3905250"/>
          <a:ext cx="6153150"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外貨建ての場合、換算レートも合わせて入力ください。　　　　　　　　　　　　　</a:t>
          </a:r>
          <a:endParaRPr kumimoji="1" lang="en-US" altLang="ja-JP" sz="1100" b="1">
            <a:latin typeface="Meiryo UI" panose="020B0604030504040204" pitchFamily="50" charset="-128"/>
            <a:ea typeface="Meiryo UI" panose="020B0604030504040204" pitchFamily="50" charset="-128"/>
          </a:endParaRPr>
        </a:p>
        <a:p>
          <a:r>
            <a:rPr kumimoji="1" lang="en-US" altLang="ja-JP" sz="1100" b="0" u="sng">
              <a:latin typeface="Meiryo UI" panose="020B0604030504040204" pitchFamily="50" charset="-128"/>
              <a:ea typeface="Meiryo UI" panose="020B0604030504040204" pitchFamily="50" charset="-128"/>
            </a:rPr>
            <a:t>※</a:t>
          </a:r>
          <a:r>
            <a:rPr kumimoji="1" lang="ja-JP" altLang="en-US" sz="1100" b="0" u="sng">
              <a:latin typeface="Meiryo UI" panose="020B0604030504040204" pitchFamily="50" charset="-128"/>
              <a:ea typeface="Meiryo UI" panose="020B0604030504040204" pitchFamily="50" charset="-128"/>
            </a:rPr>
            <a:t>尚、実際のお申込みの際の換算レートは原則お申し込み日前日公示の</a:t>
          </a:r>
          <a:r>
            <a:rPr kumimoji="1" lang="en-US" altLang="ja-JP" sz="1100" b="0" u="sng">
              <a:latin typeface="Meiryo UI" panose="020B0604030504040204" pitchFamily="50" charset="-128"/>
              <a:ea typeface="Meiryo UI" panose="020B0604030504040204" pitchFamily="50" charset="-128"/>
            </a:rPr>
            <a:t>TTS</a:t>
          </a:r>
          <a:r>
            <a:rPr kumimoji="1" lang="ja-JP" altLang="en-US" sz="1100" b="0" u="sng">
              <a:latin typeface="Meiryo UI" panose="020B0604030504040204" pitchFamily="50" charset="-128"/>
              <a:ea typeface="Meiryo UI" panose="020B0604030504040204" pitchFamily="50" charset="-128"/>
            </a:rPr>
            <a:t>を</a:t>
          </a:r>
          <a:endParaRPr kumimoji="1" lang="en-US" altLang="ja-JP" sz="1100" b="0" u="sng">
            <a:latin typeface="Meiryo UI" panose="020B0604030504040204" pitchFamily="50" charset="-128"/>
            <a:ea typeface="Meiryo UI" panose="020B0604030504040204" pitchFamily="50" charset="-128"/>
          </a:endParaRPr>
        </a:p>
        <a:p>
          <a:r>
            <a:rPr kumimoji="1" lang="ja-JP" altLang="en-US" sz="1100" b="0" u="none">
              <a:latin typeface="Meiryo UI" panose="020B0604030504040204" pitchFamily="50" charset="-128"/>
              <a:ea typeface="Meiryo UI" panose="020B0604030504040204" pitchFamily="50" charset="-128"/>
            </a:rPr>
            <a:t>　</a:t>
          </a:r>
          <a:r>
            <a:rPr kumimoji="1" lang="ja-JP" altLang="en-US" sz="1100" b="0" u="sng">
              <a:latin typeface="Meiryo UI" panose="020B0604030504040204" pitchFamily="50" charset="-128"/>
              <a:ea typeface="Meiryo UI" panose="020B0604030504040204" pitchFamily="50" charset="-128"/>
            </a:rPr>
            <a:t>適用いたしますので、試算された円貨保険料とは差額が生じます。</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4</xdr:row>
          <xdr:rowOff>152400</xdr:rowOff>
        </xdr:from>
        <xdr:to>
          <xdr:col>5</xdr:col>
          <xdr:colOff>495300</xdr:colOff>
          <xdr:row>6</xdr:row>
          <xdr:rowOff>161925</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入力クリア</a:t>
              </a:r>
            </a:p>
          </xdr:txBody>
        </xdr:sp>
        <xdr:clientData/>
      </xdr:twoCellAnchor>
    </mc:Choice>
    <mc:Fallback/>
  </mc:AlternateContent>
  <xdr:twoCellAnchor editAs="oneCell">
    <xdr:from>
      <xdr:col>0</xdr:col>
      <xdr:colOff>57150</xdr:colOff>
      <xdr:row>0</xdr:row>
      <xdr:rowOff>28575</xdr:rowOff>
    </xdr:from>
    <xdr:to>
      <xdr:col>1</xdr:col>
      <xdr:colOff>457200</xdr:colOff>
      <xdr:row>4</xdr:row>
      <xdr:rowOff>114300</xdr:rowOff>
    </xdr:to>
    <xdr:pic>
      <xdr:nvPicPr>
        <xdr:cNvPr id="210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752475" cy="7810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6</xdr:col>
          <xdr:colOff>161925</xdr:colOff>
          <xdr:row>4</xdr:row>
          <xdr:rowOff>142875</xdr:rowOff>
        </xdr:from>
        <xdr:to>
          <xdr:col>7</xdr:col>
          <xdr:colOff>600075</xdr:colOff>
          <xdr:row>6</xdr:row>
          <xdr:rowOff>161925</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TOPにもどる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xdr:row>
          <xdr:rowOff>152400</xdr:rowOff>
        </xdr:from>
        <xdr:to>
          <xdr:col>9</xdr:col>
          <xdr:colOff>247650</xdr:colOff>
          <xdr:row>6</xdr:row>
          <xdr:rowOff>161925</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指数表作成</a:t>
              </a:r>
            </a:p>
          </xdr:txBody>
        </xdr:sp>
        <xdr:clientData/>
      </xdr:twoCellAnchor>
    </mc:Choice>
    <mc:Fallback/>
  </mc:AlternateContent>
  <xdr:twoCellAnchor>
    <xdr:from>
      <xdr:col>2</xdr:col>
      <xdr:colOff>304800</xdr:colOff>
      <xdr:row>1</xdr:row>
      <xdr:rowOff>76200</xdr:rowOff>
    </xdr:from>
    <xdr:to>
      <xdr:col>8</xdr:col>
      <xdr:colOff>838200</xdr:colOff>
      <xdr:row>3</xdr:row>
      <xdr:rowOff>19050</xdr:rowOff>
    </xdr:to>
    <xdr:sp macro="" textlink="">
      <xdr:nvSpPr>
        <xdr:cNvPr id="2055" name="テキスト 3"/>
        <xdr:cNvSpPr txBox="1">
          <a:spLocks noChangeArrowheads="1"/>
        </xdr:cNvSpPr>
      </xdr:nvSpPr>
      <xdr:spPr bwMode="auto">
        <a:xfrm>
          <a:off x="1695450" y="228600"/>
          <a:ext cx="42576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l" rtl="0">
            <a:defRPr sz="1000"/>
          </a:pPr>
          <a:r>
            <a:rPr lang="ja-JP" altLang="en-US" sz="1800" b="0" i="0" u="none" strike="noStrike" baseline="0">
              <a:solidFill>
                <a:srgbClr val="FF0000"/>
              </a:solidFill>
              <a:latin typeface="HG丸ｺﾞｼｯｸM-PRO"/>
              <a:ea typeface="HG丸ｺﾞｼｯｸM-PRO"/>
            </a:rPr>
            <a:t>★適用料率から保険料を計算する</a:t>
          </a:r>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781050</xdr:colOff>
          <xdr:row>5</xdr:row>
          <xdr:rowOff>0</xdr:rowOff>
        </xdr:from>
        <xdr:to>
          <xdr:col>4</xdr:col>
          <xdr:colOff>247650</xdr:colOff>
          <xdr:row>7</xdr:row>
          <xdr:rowOff>0</xdr:rowOff>
        </xdr:to>
        <xdr:sp macro="" textlink="">
          <xdr:nvSpPr>
            <xdr:cNvPr id="2059" name="Button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画面印刷</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
    <pageSetUpPr autoPageBreaks="0"/>
  </sheetPr>
  <dimension ref="B1:AI41"/>
  <sheetViews>
    <sheetView showGridLines="0" showRowColHeaders="0" tabSelected="1" zoomScaleNormal="100" workbookViewId="0">
      <selection activeCell="B10" sqref="B10"/>
    </sheetView>
  </sheetViews>
  <sheetFormatPr defaultRowHeight="13.5" x14ac:dyDescent="0.15"/>
  <cols>
    <col min="1" max="1" width="2.75" style="55" customWidth="1"/>
    <col min="2" max="2" width="22.875" style="55" customWidth="1"/>
    <col min="3" max="3" width="4.625" style="55" customWidth="1"/>
    <col min="4" max="4" width="3" style="55" customWidth="1"/>
    <col min="5" max="5" width="15.625" style="55" customWidth="1"/>
    <col min="6" max="6" width="28.625" style="55" customWidth="1"/>
    <col min="7" max="7" width="12.25" style="55" hidden="1" customWidth="1"/>
    <col min="8" max="8" width="25.75" style="55" hidden="1" customWidth="1"/>
    <col min="9" max="9" width="15.75" style="55" hidden="1" customWidth="1"/>
    <col min="10" max="10" width="4.125" style="55" hidden="1" customWidth="1"/>
    <col min="11" max="11" width="2.25" style="55" bestFit="1" customWidth="1"/>
    <col min="12" max="12" width="9.625" style="55" hidden="1" customWidth="1"/>
    <col min="13" max="13" width="0.625" style="55" hidden="1" customWidth="1"/>
    <col min="14" max="14" width="26.125" style="55" customWidth="1"/>
    <col min="15" max="24" width="1.5" style="55" hidden="1" customWidth="1"/>
    <col min="25" max="26" width="1.875" style="55" hidden="1" customWidth="1"/>
    <col min="27" max="27" width="8.75" style="56" hidden="1" customWidth="1"/>
    <col min="28" max="28" width="6.5" style="56" hidden="1" customWidth="1"/>
    <col min="29" max="29" width="2.5" style="56" hidden="1" customWidth="1"/>
    <col min="30" max="30" width="6.5" style="56" hidden="1" customWidth="1"/>
    <col min="31" max="31" width="10.625" style="57" hidden="1" customWidth="1"/>
    <col min="32" max="33" width="0" style="55" hidden="1" customWidth="1"/>
    <col min="34" max="16384" width="9" style="55"/>
  </cols>
  <sheetData>
    <row r="1" spans="2:35" ht="15" customHeight="1" x14ac:dyDescent="0.15"/>
    <row r="2" spans="2:35" ht="15" customHeight="1" x14ac:dyDescent="0.15">
      <c r="AI2" s="58"/>
    </row>
    <row r="3" spans="2:35" ht="15" customHeight="1" x14ac:dyDescent="0.15">
      <c r="AI3" s="58"/>
    </row>
    <row r="4" spans="2:35" ht="15" customHeight="1" x14ac:dyDescent="0.15">
      <c r="H4" s="59" t="s">
        <v>51</v>
      </c>
      <c r="I4" s="60"/>
      <c r="AI4" s="58"/>
    </row>
    <row r="5" spans="2:35" ht="15" customHeight="1" x14ac:dyDescent="0.15">
      <c r="E5" s="60"/>
      <c r="H5" s="61" t="s">
        <v>42</v>
      </c>
      <c r="I5" s="28">
        <v>3000</v>
      </c>
    </row>
    <row r="6" spans="2:35" ht="15" customHeight="1" x14ac:dyDescent="0.15">
      <c r="E6" s="60"/>
    </row>
    <row r="7" spans="2:35" ht="15" customHeight="1" x14ac:dyDescent="0.15">
      <c r="E7" s="60"/>
    </row>
    <row r="8" spans="2:35" ht="15" customHeight="1" x14ac:dyDescent="0.15">
      <c r="E8" s="60"/>
    </row>
    <row r="9" spans="2:35" ht="15" customHeight="1" x14ac:dyDescent="0.15">
      <c r="E9" s="60"/>
    </row>
    <row r="10" spans="2:35" ht="15" customHeight="1" x14ac:dyDescent="0.15">
      <c r="B10" s="62"/>
      <c r="D10" s="79" t="s">
        <v>68</v>
      </c>
      <c r="E10" s="63" t="s">
        <v>57</v>
      </c>
    </row>
    <row r="11" spans="2:35" ht="15" customHeight="1" x14ac:dyDescent="0.15">
      <c r="B11" s="62"/>
      <c r="D11" s="79"/>
      <c r="E11" s="63" t="s">
        <v>58</v>
      </c>
    </row>
    <row r="12" spans="2:35" ht="15" customHeight="1" x14ac:dyDescent="0.15">
      <c r="B12" s="62"/>
      <c r="D12" s="79"/>
      <c r="E12" s="63" t="s">
        <v>59</v>
      </c>
    </row>
    <row r="13" spans="2:35" ht="15" customHeight="1" x14ac:dyDescent="0.15">
      <c r="B13" s="62"/>
      <c r="D13" s="79"/>
      <c r="E13" s="63" t="s">
        <v>60</v>
      </c>
    </row>
    <row r="14" spans="2:35" ht="15" customHeight="1" x14ac:dyDescent="0.15">
      <c r="B14" s="62"/>
      <c r="D14" s="79"/>
      <c r="E14" s="63" t="s">
        <v>61</v>
      </c>
    </row>
    <row r="15" spans="2:35" ht="15" customHeight="1" x14ac:dyDescent="0.15">
      <c r="B15" s="62"/>
      <c r="D15" s="79" t="s">
        <v>68</v>
      </c>
      <c r="E15" s="63" t="s">
        <v>62</v>
      </c>
    </row>
    <row r="16" spans="2:35" ht="15" customHeight="1" x14ac:dyDescent="0.15">
      <c r="B16" s="62"/>
      <c r="D16" s="79"/>
      <c r="E16" s="63" t="s">
        <v>63</v>
      </c>
    </row>
    <row r="17" spans="2:31" ht="15" customHeight="1" x14ac:dyDescent="0.15">
      <c r="B17" s="62"/>
      <c r="D17" s="79"/>
      <c r="E17" s="63" t="s">
        <v>64</v>
      </c>
    </row>
    <row r="18" spans="2:31" ht="15" customHeight="1" x14ac:dyDescent="0.15">
      <c r="B18" s="62"/>
      <c r="D18" s="79"/>
      <c r="E18" s="63" t="s">
        <v>65</v>
      </c>
    </row>
    <row r="19" spans="2:31" ht="15" customHeight="1" x14ac:dyDescent="0.15">
      <c r="B19" s="62"/>
      <c r="D19" s="79" t="s">
        <v>68</v>
      </c>
      <c r="E19" s="63" t="s">
        <v>66</v>
      </c>
    </row>
    <row r="20" spans="2:31" ht="15.75" x14ac:dyDescent="0.15">
      <c r="B20" s="62"/>
      <c r="D20" s="79" t="s">
        <v>68</v>
      </c>
      <c r="E20" s="63" t="s">
        <v>67</v>
      </c>
    </row>
    <row r="21" spans="2:31" ht="14.25" hidden="1" thickBot="1" x14ac:dyDescent="0.2">
      <c r="B21" s="60" t="s">
        <v>13</v>
      </c>
      <c r="C21" s="64">
        <v>10</v>
      </c>
      <c r="D21" s="59" t="s">
        <v>0</v>
      </c>
      <c r="E21" s="25"/>
    </row>
    <row r="22" spans="2:31" x14ac:dyDescent="0.15">
      <c r="B22" s="60"/>
      <c r="C22" s="65"/>
      <c r="D22" s="59"/>
      <c r="E22" s="25"/>
    </row>
    <row r="23" spans="2:31" ht="15" customHeight="1" x14ac:dyDescent="0.15">
      <c r="B23" s="60"/>
      <c r="C23" s="65"/>
      <c r="D23" s="59"/>
      <c r="E23" s="25"/>
    </row>
    <row r="24" spans="2:31" ht="15" customHeight="1" x14ac:dyDescent="0.15">
      <c r="B24" s="60"/>
      <c r="C24" s="65"/>
      <c r="D24" s="59"/>
      <c r="E24" s="25"/>
    </row>
    <row r="25" spans="2:31" s="66" customFormat="1" ht="22.5" customHeight="1" thickBot="1" x14ac:dyDescent="0.2">
      <c r="B25" s="67"/>
      <c r="C25" s="67"/>
      <c r="D25" s="67"/>
      <c r="E25" s="39"/>
      <c r="AA25" s="30"/>
      <c r="AB25" s="30"/>
      <c r="AC25" s="30"/>
      <c r="AD25" s="30"/>
      <c r="AE25" s="31"/>
    </row>
    <row r="26" spans="2:31" s="66" customFormat="1" ht="15" customHeight="1" thickBot="1" x14ac:dyDescent="0.2">
      <c r="B26" s="63" t="s">
        <v>52</v>
      </c>
      <c r="C26" s="68" t="s">
        <v>42</v>
      </c>
      <c r="D26" s="69"/>
      <c r="E26" s="29"/>
      <c r="G26" s="51"/>
      <c r="H26" s="51"/>
      <c r="I26" s="51"/>
      <c r="AA26" s="30"/>
      <c r="AB26" s="30"/>
      <c r="AC26" s="30"/>
      <c r="AD26" s="30"/>
      <c r="AE26" s="31"/>
    </row>
    <row r="27" spans="2:31" s="66" customFormat="1" ht="15" customHeight="1" thickBot="1" x14ac:dyDescent="0.2">
      <c r="B27" s="63" t="s">
        <v>35</v>
      </c>
      <c r="C27" s="68" t="s">
        <v>42</v>
      </c>
      <c r="D27" s="69"/>
      <c r="E27" s="29"/>
      <c r="G27" s="51"/>
      <c r="H27" s="51"/>
      <c r="I27" s="51"/>
      <c r="AA27" s="30" t="e">
        <f>IF(I29="",ROUNDUP(I28*I31,-3),I29)</f>
        <v>#VALUE!</v>
      </c>
      <c r="AB27" s="30"/>
      <c r="AC27" s="30"/>
      <c r="AD27" s="30"/>
      <c r="AE27" s="31"/>
    </row>
    <row r="28" spans="2:31" s="66" customFormat="1" ht="15" customHeight="1" thickBot="1" x14ac:dyDescent="0.2">
      <c r="C28" s="70"/>
      <c r="F28" s="51"/>
      <c r="G28" s="71" t="s">
        <v>31</v>
      </c>
      <c r="H28" s="68" t="s">
        <v>42</v>
      </c>
      <c r="I28" s="32" t="str">
        <f>IF(E26="","",SUM(E26:E27))</f>
        <v/>
      </c>
      <c r="AA28" s="30" t="e">
        <f>IF(I29="",ROUNDUP(I28*I31,-3),I29)</f>
        <v>#VALUE!</v>
      </c>
      <c r="AB28" s="33" t="e">
        <f>ROUND(AA28*E33/100,)</f>
        <v>#VALUE!</v>
      </c>
      <c r="AC28" s="30"/>
      <c r="AD28" s="30"/>
      <c r="AE28" s="31"/>
    </row>
    <row r="29" spans="2:31" s="66" customFormat="1" ht="18" customHeight="1" thickBot="1" x14ac:dyDescent="0.2">
      <c r="B29" s="63" t="s">
        <v>53</v>
      </c>
      <c r="C29" s="68" t="s">
        <v>42</v>
      </c>
      <c r="D29" s="69"/>
      <c r="E29" s="29"/>
      <c r="F29" s="51"/>
      <c r="G29" s="71" t="s">
        <v>39</v>
      </c>
      <c r="H29" s="68" t="s">
        <v>42</v>
      </c>
      <c r="I29" s="34" t="str">
        <f>IF(E29="","",ROUNDUP(E29*(1+(C21/100)),-3))</f>
        <v/>
      </c>
      <c r="AA29" s="30"/>
      <c r="AB29" s="30"/>
      <c r="AC29" s="30"/>
      <c r="AD29" s="30"/>
      <c r="AE29" s="31"/>
    </row>
    <row r="30" spans="2:31" s="66" customFormat="1" ht="18.75" customHeight="1" x14ac:dyDescent="0.15">
      <c r="H30" s="71"/>
      <c r="I30" s="71"/>
      <c r="AA30" s="30" t="e">
        <f>IF(AND(E29="",AB28&lt;=I5),ROUNDUP((I28+AB33)*(1+(C21/100)),-3),AA28)</f>
        <v>#VALUE!</v>
      </c>
      <c r="AB30" s="30"/>
      <c r="AC30" s="30"/>
      <c r="AD30" s="30"/>
      <c r="AE30" s="31"/>
    </row>
    <row r="31" spans="2:31" ht="18.75" hidden="1" customHeight="1" thickBot="1" x14ac:dyDescent="0.2">
      <c r="B31" s="59" t="s">
        <v>24</v>
      </c>
      <c r="E31" s="72">
        <v>0.15</v>
      </c>
      <c r="F31" s="59" t="s">
        <v>0</v>
      </c>
      <c r="G31" s="59" t="s">
        <v>2</v>
      </c>
      <c r="I31" s="22">
        <f>IF($E$33="","",ROUNDDOWN((1+($C$21/100))/(1-(1+($C$21/100))*($E$33/100)),10))</f>
        <v>1.1024253357</v>
      </c>
      <c r="AA31" s="26"/>
      <c r="AB31" s="27" t="e">
        <f>IF(AB28&gt;=I5,AB33-AB32,I5)</f>
        <v>#VALUE!</v>
      </c>
      <c r="AC31" s="27" t="e">
        <f>AC33-AC32</f>
        <v>#VALUE!</v>
      </c>
      <c r="AD31" s="27" t="e">
        <f>AB31-AC31</f>
        <v>#VALUE!</v>
      </c>
    </row>
    <row r="32" spans="2:31" ht="18.75" hidden="1" customHeight="1" thickBot="1" x14ac:dyDescent="0.2">
      <c r="B32" s="59" t="s">
        <v>48</v>
      </c>
      <c r="E32" s="72">
        <v>0.05</v>
      </c>
      <c r="F32" s="59" t="s">
        <v>0</v>
      </c>
      <c r="AA32" s="26"/>
      <c r="AB32" s="27" t="e">
        <f>IF(AB28&lt;I5,0,ROUND(AA28*E32/100,0))</f>
        <v>#VALUE!</v>
      </c>
      <c r="AC32" s="27" t="e">
        <f>ROUND(AB32*L38/100,0)</f>
        <v>#VALUE!</v>
      </c>
      <c r="AD32" s="27" t="e">
        <f>AB32-AC32</f>
        <v>#VALUE!</v>
      </c>
    </row>
    <row r="33" spans="2:31" ht="18.75" hidden="1" customHeight="1" x14ac:dyDescent="0.15">
      <c r="B33" s="59" t="s">
        <v>25</v>
      </c>
      <c r="C33" s="60"/>
      <c r="D33" s="73"/>
      <c r="E33" s="21">
        <f>IF(E32="","",SUM(E31:E32))</f>
        <v>0.2</v>
      </c>
      <c r="F33" s="59" t="s">
        <v>0</v>
      </c>
      <c r="G33" s="59" t="s">
        <v>3</v>
      </c>
      <c r="I33" s="22">
        <f>IF($E$33="","",ROUNDDOWN(E33/100*(1+($C$21/100))/(1-(1+($C$21/100))*($E$33/100)),10))</f>
        <v>2.2048506000000002E-3</v>
      </c>
      <c r="AA33" s="26"/>
      <c r="AB33" s="27" t="e">
        <f>IF(AB28&lt;I5,I5,ROUND(AA28*E33/100,0))</f>
        <v>#VALUE!</v>
      </c>
      <c r="AC33" s="27" t="e">
        <f>ROUND(AB33*L38/100,0)</f>
        <v>#VALUE!</v>
      </c>
      <c r="AD33" s="27" t="e">
        <f>SUM(AD31:AD32)</f>
        <v>#VALUE!</v>
      </c>
    </row>
    <row r="34" spans="2:31" ht="18.75" customHeight="1" x14ac:dyDescent="0.15">
      <c r="H34" s="114" t="s">
        <v>26</v>
      </c>
      <c r="I34" s="115"/>
    </row>
    <row r="35" spans="2:31" s="66" customFormat="1" ht="18.75" customHeight="1" x14ac:dyDescent="0.15">
      <c r="B35" s="116" t="s">
        <v>43</v>
      </c>
      <c r="C35" s="113"/>
      <c r="E35" s="35" t="e">
        <f>IF(OR(D10="〇",D11="〇",D12="〇",D13="〇",D14="〇",D15="〇",D16="〇",D17="〇",D18="〇",D19="〇",D20="〇"),"試算できません",IF(E33="","",AA30))</f>
        <v>#VALUE!</v>
      </c>
      <c r="H35" s="68" t="s">
        <v>42</v>
      </c>
      <c r="I35" s="36" t="str">
        <f>IF(OR(E33="",I28=""),"",ROUND(I28*I33,0))</f>
        <v/>
      </c>
      <c r="AA35" s="30"/>
      <c r="AB35" s="30"/>
      <c r="AC35" s="30"/>
      <c r="AD35" s="30"/>
      <c r="AE35" s="31"/>
    </row>
    <row r="36" spans="2:31" s="66" customFormat="1" ht="15" customHeight="1" x14ac:dyDescent="0.15">
      <c r="B36" s="116" t="s">
        <v>44</v>
      </c>
      <c r="C36" s="113"/>
      <c r="E36" s="37" t="e">
        <f>IF(OR(D10="〇",D11="〇",D12="〇",D13="〇",D14="〇",D15="〇",D16="〇",D17="〇",D18="〇",D19="〇",D20="〇"),"試算できません",IF(E33="","",AB33))</f>
        <v>#VALUE!</v>
      </c>
      <c r="F36" s="51" t="e">
        <f>IF($E$36&lt;=$I$5,"←最低保険料","")</f>
        <v>#VALUE!</v>
      </c>
      <c r="AA36" s="30"/>
      <c r="AB36" s="30"/>
      <c r="AC36" s="30"/>
      <c r="AD36" s="30"/>
      <c r="AE36" s="31"/>
    </row>
    <row r="37" spans="2:31" s="66" customFormat="1" ht="15" customHeight="1" x14ac:dyDescent="0.2">
      <c r="B37" s="112"/>
      <c r="C37" s="113"/>
      <c r="D37" s="112"/>
      <c r="E37" s="113"/>
      <c r="L37" s="74" t="s">
        <v>27</v>
      </c>
      <c r="AA37" s="30"/>
      <c r="AB37" s="30"/>
      <c r="AC37" s="30"/>
      <c r="AD37" s="30"/>
      <c r="AE37" s="31"/>
    </row>
    <row r="38" spans="2:31" ht="15" customHeight="1" thickBot="1" x14ac:dyDescent="0.2">
      <c r="B38" s="110" t="str">
        <f>IF(E33="","",IF(L38&gt;0,"Net保険料 \",""))</f>
        <v/>
      </c>
      <c r="C38" s="111"/>
      <c r="D38" s="75"/>
      <c r="E38" s="23" t="str">
        <f>IF(E33="","",IF(L38&gt;0,AD33,""))</f>
        <v/>
      </c>
      <c r="F38" s="75"/>
      <c r="G38" s="75"/>
      <c r="H38" s="75"/>
      <c r="I38" s="75"/>
      <c r="J38" s="75"/>
      <c r="K38" s="76" t="s">
        <v>28</v>
      </c>
      <c r="L38" s="77"/>
    </row>
    <row r="39" spans="2:31" ht="15" customHeight="1" x14ac:dyDescent="0.15">
      <c r="E39" s="24" t="str">
        <f>IF(E33="","",IF(L38&gt;0,IF($E$36&lt;=I5,"↑最低保険料適用注意",""),""))</f>
        <v/>
      </c>
      <c r="M39" s="78"/>
      <c r="N39" s="78"/>
      <c r="O39" s="78"/>
      <c r="P39" s="78"/>
      <c r="Q39" s="78"/>
      <c r="R39" s="78"/>
      <c r="S39" s="78"/>
      <c r="T39" s="78"/>
      <c r="U39" s="78"/>
      <c r="V39" s="78"/>
      <c r="W39" s="78"/>
      <c r="X39" s="78"/>
      <c r="Y39" s="78"/>
      <c r="Z39" s="78"/>
    </row>
    <row r="40" spans="2:31" ht="15" customHeight="1" x14ac:dyDescent="0.15">
      <c r="M40" s="78"/>
      <c r="N40" s="78"/>
      <c r="O40" s="78"/>
      <c r="P40" s="78"/>
      <c r="Q40" s="78"/>
      <c r="R40" s="78"/>
      <c r="S40" s="78"/>
      <c r="T40" s="78"/>
      <c r="U40" s="78"/>
      <c r="V40" s="78"/>
      <c r="W40" s="78"/>
      <c r="X40" s="78"/>
      <c r="Y40" s="78"/>
      <c r="Z40" s="78"/>
    </row>
    <row r="41" spans="2:31" ht="23.25" customHeight="1" x14ac:dyDescent="0.15"/>
  </sheetData>
  <sheetProtection password="C894" sheet="1" objects="1" scenarios="1"/>
  <mergeCells count="6">
    <mergeCell ref="B38:C38"/>
    <mergeCell ref="D37:E37"/>
    <mergeCell ref="B37:C37"/>
    <mergeCell ref="H34:I34"/>
    <mergeCell ref="B35:C35"/>
    <mergeCell ref="B36:C36"/>
  </mergeCells>
  <phoneticPr fontId="4"/>
  <dataValidations count="1">
    <dataValidation type="list" allowBlank="1" showInputMessage="1" showErrorMessage="1" sqref="D10:D20">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pageSetUpPr autoPageBreaks="0"/>
  </sheetPr>
  <dimension ref="B1:AJ47"/>
  <sheetViews>
    <sheetView showGridLines="0" showRowColHeaders="0" zoomScaleNormal="100" workbookViewId="0">
      <selection activeCell="D10" sqref="D10"/>
    </sheetView>
  </sheetViews>
  <sheetFormatPr defaultRowHeight="13.5" x14ac:dyDescent="0.15"/>
  <cols>
    <col min="1" max="2" width="2.75" style="55" customWidth="1"/>
    <col min="3" max="3" width="21.75" style="55" customWidth="1"/>
    <col min="4" max="4" width="5.125" style="91" customWidth="1"/>
    <col min="5" max="5" width="2.625" style="55" customWidth="1"/>
    <col min="6" max="6" width="20.125" style="55" customWidth="1"/>
    <col min="7" max="7" width="30.625" style="55" customWidth="1"/>
    <col min="8" max="8" width="11.375" style="55" hidden="1" customWidth="1"/>
    <col min="9" max="9" width="25.375" style="55" hidden="1" customWidth="1"/>
    <col min="10" max="10" width="16.75" style="55" hidden="1" customWidth="1"/>
    <col min="11" max="11" width="4.125" style="55" hidden="1" customWidth="1"/>
    <col min="12" max="12" width="2.375" style="55" hidden="1" customWidth="1"/>
    <col min="13" max="21" width="2.25" style="55" hidden="1" customWidth="1"/>
    <col min="22" max="27" width="0" style="55" hidden="1" customWidth="1"/>
    <col min="28" max="31" width="10" style="56" hidden="1" customWidth="1"/>
    <col min="32" max="32" width="10.625" style="56" hidden="1" customWidth="1"/>
    <col min="33" max="34" width="0" style="55" hidden="1" customWidth="1"/>
    <col min="35" max="16384" width="9" style="55"/>
  </cols>
  <sheetData>
    <row r="1" spans="2:36" s="66" customFormat="1" ht="15" customHeight="1" x14ac:dyDescent="0.15">
      <c r="D1" s="90"/>
      <c r="AB1" s="30"/>
      <c r="AC1" s="30"/>
      <c r="AD1" s="30"/>
      <c r="AE1" s="30"/>
      <c r="AF1" s="30"/>
    </row>
    <row r="2" spans="2:36" s="66" customFormat="1" ht="15" customHeight="1" x14ac:dyDescent="0.15">
      <c r="D2" s="90"/>
      <c r="AB2" s="30"/>
      <c r="AC2" s="30"/>
      <c r="AD2" s="30"/>
      <c r="AE2" s="30"/>
      <c r="AF2" s="30"/>
      <c r="AJ2" s="80"/>
    </row>
    <row r="3" spans="2:36" s="66" customFormat="1" ht="15" customHeight="1" x14ac:dyDescent="0.15">
      <c r="D3" s="90"/>
      <c r="AB3" s="30"/>
      <c r="AC3" s="30"/>
      <c r="AD3" s="30"/>
      <c r="AE3" s="30"/>
      <c r="AF3" s="30"/>
      <c r="AJ3" s="80"/>
    </row>
    <row r="4" spans="2:36" s="66" customFormat="1" ht="15" customHeight="1" x14ac:dyDescent="0.15">
      <c r="D4" s="90"/>
      <c r="I4" s="67" t="s">
        <v>54</v>
      </c>
      <c r="J4" s="63"/>
      <c r="AB4" s="30"/>
      <c r="AC4" s="30"/>
      <c r="AD4" s="30"/>
      <c r="AE4" s="30"/>
      <c r="AF4" s="30"/>
      <c r="AJ4" s="80"/>
    </row>
    <row r="5" spans="2:36" s="66" customFormat="1" ht="15" customHeight="1" x14ac:dyDescent="0.15">
      <c r="D5" s="90"/>
      <c r="F5" s="63"/>
      <c r="I5" s="71" t="s">
        <v>30</v>
      </c>
      <c r="J5" s="38">
        <v>24.3</v>
      </c>
      <c r="AB5" s="30"/>
      <c r="AC5" s="30"/>
      <c r="AD5" s="30"/>
      <c r="AE5" s="30"/>
      <c r="AF5" s="30"/>
    </row>
    <row r="6" spans="2:36" ht="15" customHeight="1" x14ac:dyDescent="0.15">
      <c r="E6" s="60"/>
      <c r="AA6" s="56"/>
      <c r="AE6" s="57"/>
      <c r="AF6" s="55"/>
    </row>
    <row r="7" spans="2:36" ht="15" customHeight="1" x14ac:dyDescent="0.15">
      <c r="E7" s="60"/>
      <c r="AA7" s="56"/>
      <c r="AE7" s="57"/>
      <c r="AF7" s="55"/>
    </row>
    <row r="8" spans="2:36" ht="15" customHeight="1" x14ac:dyDescent="0.15">
      <c r="E8" s="60"/>
      <c r="AA8" s="56"/>
      <c r="AE8" s="57"/>
      <c r="AF8" s="55"/>
    </row>
    <row r="9" spans="2:36" ht="15" customHeight="1" x14ac:dyDescent="0.15">
      <c r="E9" s="60"/>
      <c r="AA9" s="56"/>
      <c r="AE9" s="57"/>
      <c r="AF9" s="55"/>
    </row>
    <row r="10" spans="2:36" ht="15" customHeight="1" x14ac:dyDescent="0.15">
      <c r="B10" s="62"/>
      <c r="D10" s="92"/>
      <c r="E10" s="63" t="s">
        <v>57</v>
      </c>
      <c r="AA10" s="56"/>
      <c r="AE10" s="57"/>
      <c r="AF10" s="55"/>
    </row>
    <row r="11" spans="2:36" ht="15" customHeight="1" x14ac:dyDescent="0.15">
      <c r="B11" s="62"/>
      <c r="D11" s="92"/>
      <c r="E11" s="63" t="s">
        <v>58</v>
      </c>
      <c r="AA11" s="56"/>
      <c r="AE11" s="57"/>
      <c r="AF11" s="55"/>
    </row>
    <row r="12" spans="2:36" ht="15" customHeight="1" x14ac:dyDescent="0.15">
      <c r="B12" s="62"/>
      <c r="D12" s="92"/>
      <c r="E12" s="63" t="s">
        <v>59</v>
      </c>
      <c r="AA12" s="56"/>
      <c r="AE12" s="57"/>
      <c r="AF12" s="55"/>
    </row>
    <row r="13" spans="2:36" ht="15" customHeight="1" x14ac:dyDescent="0.15">
      <c r="B13" s="62"/>
      <c r="D13" s="92"/>
      <c r="E13" s="63" t="s">
        <v>60</v>
      </c>
      <c r="AA13" s="56"/>
      <c r="AE13" s="57"/>
      <c r="AF13" s="55"/>
    </row>
    <row r="14" spans="2:36" ht="15" customHeight="1" x14ac:dyDescent="0.15">
      <c r="B14" s="62"/>
      <c r="D14" s="92"/>
      <c r="E14" s="63" t="s">
        <v>61</v>
      </c>
      <c r="AA14" s="56"/>
      <c r="AE14" s="57"/>
      <c r="AF14" s="55"/>
    </row>
    <row r="15" spans="2:36" ht="15" customHeight="1" x14ac:dyDescent="0.15">
      <c r="B15" s="62"/>
      <c r="D15" s="92" t="s">
        <v>68</v>
      </c>
      <c r="E15" s="63" t="s">
        <v>62</v>
      </c>
      <c r="AA15" s="56"/>
      <c r="AE15" s="57"/>
      <c r="AF15" s="55"/>
    </row>
    <row r="16" spans="2:36" ht="15" customHeight="1" x14ac:dyDescent="0.15">
      <c r="B16" s="62"/>
      <c r="D16" s="92"/>
      <c r="E16" s="63" t="s">
        <v>63</v>
      </c>
      <c r="AA16" s="56"/>
      <c r="AE16" s="57"/>
      <c r="AF16" s="55"/>
    </row>
    <row r="17" spans="2:32" ht="15" customHeight="1" x14ac:dyDescent="0.15">
      <c r="B17" s="62"/>
      <c r="D17" s="92"/>
      <c r="E17" s="63" t="s">
        <v>64</v>
      </c>
      <c r="AA17" s="56"/>
      <c r="AE17" s="57"/>
      <c r="AF17" s="55"/>
    </row>
    <row r="18" spans="2:32" ht="15" customHeight="1" x14ac:dyDescent="0.15">
      <c r="B18" s="62"/>
      <c r="D18" s="92"/>
      <c r="E18" s="63" t="s">
        <v>65</v>
      </c>
      <c r="AA18" s="56"/>
      <c r="AE18" s="57"/>
      <c r="AF18" s="55"/>
    </row>
    <row r="19" spans="2:32" ht="15" customHeight="1" x14ac:dyDescent="0.15">
      <c r="B19" s="62"/>
      <c r="D19" s="92"/>
      <c r="E19" s="63" t="s">
        <v>66</v>
      </c>
      <c r="AA19" s="56"/>
      <c r="AE19" s="57"/>
      <c r="AF19" s="55"/>
    </row>
    <row r="20" spans="2:32" ht="15" customHeight="1" x14ac:dyDescent="0.15">
      <c r="B20" s="62"/>
      <c r="D20" s="92" t="s">
        <v>68</v>
      </c>
      <c r="E20" s="63" t="s">
        <v>67</v>
      </c>
      <c r="AA20" s="56"/>
      <c r="AE20" s="57"/>
      <c r="AF20" s="55"/>
    </row>
    <row r="21" spans="2:32" ht="15" customHeight="1" x14ac:dyDescent="0.15">
      <c r="B21" s="62"/>
      <c r="D21" s="65"/>
      <c r="E21" s="63"/>
      <c r="AA21" s="56"/>
      <c r="AE21" s="57"/>
      <c r="AF21" s="55"/>
    </row>
    <row r="22" spans="2:32" ht="15" customHeight="1" x14ac:dyDescent="0.15">
      <c r="B22" s="62"/>
      <c r="D22" s="65"/>
      <c r="E22" s="63"/>
      <c r="AA22" s="56"/>
      <c r="AE22" s="57"/>
      <c r="AF22" s="55"/>
    </row>
    <row r="23" spans="2:32" ht="15" customHeight="1" x14ac:dyDescent="0.15">
      <c r="B23" s="62"/>
      <c r="D23" s="65"/>
      <c r="E23" s="63"/>
      <c r="AA23" s="56"/>
      <c r="AE23" s="57"/>
      <c r="AF23" s="55"/>
    </row>
    <row r="24" spans="2:32" ht="15" customHeight="1" x14ac:dyDescent="0.15">
      <c r="B24" s="62"/>
      <c r="D24" s="65"/>
      <c r="E24" s="63"/>
      <c r="AA24" s="56"/>
      <c r="AE24" s="57"/>
      <c r="AF24" s="55"/>
    </row>
    <row r="25" spans="2:32" ht="15" customHeight="1" x14ac:dyDescent="0.15">
      <c r="B25" s="62"/>
      <c r="D25" s="65"/>
      <c r="E25" s="63"/>
      <c r="AA25" s="56"/>
      <c r="AE25" s="57"/>
      <c r="AF25" s="55"/>
    </row>
    <row r="26" spans="2:32" ht="15" customHeight="1" x14ac:dyDescent="0.15">
      <c r="B26" s="62"/>
      <c r="D26" s="65"/>
      <c r="E26" s="63"/>
      <c r="AA26" s="56"/>
      <c r="AE26" s="57"/>
      <c r="AF26" s="55"/>
    </row>
    <row r="27" spans="2:32" ht="15" customHeight="1" x14ac:dyDescent="0.15">
      <c r="B27" s="62"/>
      <c r="D27" s="65"/>
      <c r="E27" s="63"/>
      <c r="AA27" s="56"/>
      <c r="AE27" s="57"/>
      <c r="AF27" s="55"/>
    </row>
    <row r="28" spans="2:32" ht="15" customHeight="1" x14ac:dyDescent="0.15">
      <c r="B28" s="62"/>
      <c r="D28" s="65"/>
      <c r="E28" s="63"/>
      <c r="AA28" s="56"/>
      <c r="AE28" s="57"/>
      <c r="AF28" s="55"/>
    </row>
    <row r="29" spans="2:32" ht="15" customHeight="1" thickBot="1" x14ac:dyDescent="0.2">
      <c r="B29" s="62"/>
      <c r="D29" s="65"/>
      <c r="E29" s="63"/>
      <c r="AA29" s="56"/>
      <c r="AE29" s="57"/>
      <c r="AF29" s="55"/>
    </row>
    <row r="30" spans="2:32" s="66" customFormat="1" ht="15" hidden="1" customHeight="1" thickBot="1" x14ac:dyDescent="0.2">
      <c r="C30" s="63" t="s">
        <v>13</v>
      </c>
      <c r="D30" s="82">
        <v>10</v>
      </c>
      <c r="E30" s="67" t="s">
        <v>0</v>
      </c>
      <c r="F30" s="39" t="str">
        <f>IF(D30&gt;=50,"←UP率　要確認","")</f>
        <v/>
      </c>
      <c r="AB30" s="30"/>
      <c r="AC30" s="30"/>
      <c r="AD30" s="30"/>
      <c r="AE30" s="30"/>
      <c r="AF30" s="30"/>
    </row>
    <row r="31" spans="2:32" s="66" customFormat="1" ht="15" customHeight="1" thickBot="1" x14ac:dyDescent="0.2">
      <c r="C31" s="67" t="s">
        <v>38</v>
      </c>
      <c r="D31" s="119"/>
      <c r="E31" s="120"/>
      <c r="F31" s="83" t="s">
        <v>69</v>
      </c>
      <c r="AB31" s="30"/>
      <c r="AC31" s="30"/>
      <c r="AD31" s="30"/>
      <c r="AE31" s="30"/>
      <c r="AF31" s="30"/>
    </row>
    <row r="32" spans="2:32" s="66" customFormat="1" ht="15" customHeight="1" thickBot="1" x14ac:dyDescent="0.2">
      <c r="C32" s="67"/>
      <c r="D32" s="84"/>
      <c r="E32" s="84"/>
      <c r="F32" s="83"/>
      <c r="AB32" s="30"/>
      <c r="AC32" s="30"/>
      <c r="AD32" s="30"/>
      <c r="AE32" s="30"/>
      <c r="AF32" s="30"/>
    </row>
    <row r="33" spans="3:32" s="66" customFormat="1" ht="15" customHeight="1" thickBot="1" x14ac:dyDescent="0.2">
      <c r="C33" s="63" t="s">
        <v>56</v>
      </c>
      <c r="D33" s="68" t="s">
        <v>29</v>
      </c>
      <c r="E33" s="69"/>
      <c r="F33" s="40"/>
      <c r="H33" s="71" t="s">
        <v>45</v>
      </c>
      <c r="I33" s="68" t="s">
        <v>29</v>
      </c>
      <c r="J33" s="32" t="str">
        <f>IF(F33="","",F33)</f>
        <v/>
      </c>
      <c r="AB33" s="30"/>
      <c r="AC33" s="30"/>
      <c r="AD33" s="30"/>
      <c r="AE33" s="30"/>
      <c r="AF33" s="30"/>
    </row>
    <row r="34" spans="3:32" s="66" customFormat="1" ht="15" customHeight="1" thickBot="1" x14ac:dyDescent="0.2">
      <c r="C34" s="63" t="s">
        <v>36</v>
      </c>
      <c r="D34" s="41" t="s">
        <v>14</v>
      </c>
      <c r="E34" s="69"/>
      <c r="F34" s="40"/>
      <c r="H34" s="71" t="s">
        <v>46</v>
      </c>
      <c r="I34" s="68" t="s">
        <v>29</v>
      </c>
      <c r="J34" s="32" t="e">
        <f>IF(D34="US$",F34,IF(D34="\",F34/D31,""))</f>
        <v>#DIV/0!</v>
      </c>
      <c r="AB34" s="30" t="e">
        <f>IF(J36="",ROUNDUP(J35*J38,0),J36)</f>
        <v>#VALUE!</v>
      </c>
      <c r="AC34" s="30"/>
      <c r="AD34" s="30"/>
      <c r="AE34" s="30"/>
      <c r="AF34" s="30"/>
    </row>
    <row r="35" spans="3:32" s="66" customFormat="1" ht="15" customHeight="1" thickBot="1" x14ac:dyDescent="0.2">
      <c r="D35" s="93" t="s">
        <v>37</v>
      </c>
      <c r="G35" s="51"/>
      <c r="H35" s="71" t="s">
        <v>32</v>
      </c>
      <c r="I35" s="68" t="s">
        <v>29</v>
      </c>
      <c r="J35" s="32" t="str">
        <f>IF(F33="","",SUM(J33:J34))</f>
        <v/>
      </c>
      <c r="AB35" s="30" t="e">
        <f>IF(J36="",ROUNDUP(J35*J38,0),J36)</f>
        <v>#VALUE!</v>
      </c>
      <c r="AC35" s="42" t="e">
        <f>ROUND(AB35*F40/100,2)</f>
        <v>#VALUE!</v>
      </c>
      <c r="AD35" s="30"/>
      <c r="AE35" s="30"/>
      <c r="AF35" s="30"/>
    </row>
    <row r="36" spans="3:32" s="66" customFormat="1" ht="15" customHeight="1" thickBot="1" x14ac:dyDescent="0.2">
      <c r="C36" s="63" t="s">
        <v>55</v>
      </c>
      <c r="D36" s="68" t="s">
        <v>29</v>
      </c>
      <c r="E36" s="69"/>
      <c r="F36" s="40"/>
      <c r="G36" s="51"/>
      <c r="H36" s="71" t="s">
        <v>40</v>
      </c>
      <c r="I36" s="68" t="s">
        <v>29</v>
      </c>
      <c r="J36" s="32" t="str">
        <f>IF(F36="","",ROUNDUP(F36*(1+(D30/100)),0))</f>
        <v/>
      </c>
      <c r="AB36" s="30"/>
      <c r="AC36" s="30"/>
      <c r="AD36" s="30"/>
      <c r="AE36" s="30"/>
      <c r="AF36" s="30"/>
    </row>
    <row r="37" spans="3:32" s="66" customFormat="1" ht="15.75" x14ac:dyDescent="0.15">
      <c r="D37" s="90"/>
      <c r="I37" s="71"/>
      <c r="J37" s="71"/>
      <c r="AB37" s="30" t="e">
        <f>IF(AND(F36="",AC35&lt;=J5),ROUNDUP((J35+AC40)*(1+(D30/100)),0),AB35)</f>
        <v>#VALUE!</v>
      </c>
      <c r="AC37" s="30"/>
      <c r="AD37" s="30"/>
      <c r="AE37" s="30"/>
      <c r="AF37" s="30"/>
    </row>
    <row r="38" spans="3:32" s="66" customFormat="1" ht="16.5" hidden="1" thickBot="1" x14ac:dyDescent="0.2">
      <c r="C38" s="67" t="s">
        <v>24</v>
      </c>
      <c r="D38" s="90"/>
      <c r="F38" s="86">
        <v>0.15</v>
      </c>
      <c r="G38" s="67" t="s">
        <v>0</v>
      </c>
      <c r="H38" s="67" t="s">
        <v>2</v>
      </c>
      <c r="J38" s="43">
        <f>IF($F$40="","",ROUNDDOWN((1+($D$30/100))/(1-(1+($D$30/100))*($F$40/100)),10))</f>
        <v>1.1024253357</v>
      </c>
      <c r="AB38" s="44"/>
      <c r="AC38" s="42" t="e">
        <f>IF(AC35&gt;=J5,AC40-AC39,J5)</f>
        <v>#VALUE!</v>
      </c>
      <c r="AD38" s="30" t="e">
        <f>AD40-AD39</f>
        <v>#VALUE!</v>
      </c>
      <c r="AE38" s="33" t="e">
        <f>AE40-AE39</f>
        <v>#VALUE!</v>
      </c>
      <c r="AF38" s="33" t="e">
        <f>AD38-AE38</f>
        <v>#VALUE!</v>
      </c>
    </row>
    <row r="39" spans="3:32" s="66" customFormat="1" ht="16.5" hidden="1" thickBot="1" x14ac:dyDescent="0.2">
      <c r="C39" s="67" t="s">
        <v>49</v>
      </c>
      <c r="D39" s="90"/>
      <c r="F39" s="86">
        <v>0.05</v>
      </c>
      <c r="G39" s="67" t="s">
        <v>0</v>
      </c>
      <c r="AB39" s="44"/>
      <c r="AC39" s="42" t="e">
        <f>IF(AC35&lt;J5,0,ROUND(AB35*F39/100,2))</f>
        <v>#VALUE!</v>
      </c>
      <c r="AD39" s="30" t="e">
        <f>ROUND(AC39*D31,0)</f>
        <v>#VALUE!</v>
      </c>
      <c r="AE39" s="33" t="e">
        <f>ROUND(AD39*M45/100,0)</f>
        <v>#VALUE!</v>
      </c>
      <c r="AF39" s="33" t="e">
        <f>AD39-AE39</f>
        <v>#VALUE!</v>
      </c>
    </row>
    <row r="40" spans="3:32" s="66" customFormat="1" ht="15.75" hidden="1" x14ac:dyDescent="0.15">
      <c r="C40" s="67" t="s">
        <v>25</v>
      </c>
      <c r="D40" s="68"/>
      <c r="E40" s="69"/>
      <c r="F40" s="45">
        <f>IF(F39="","",SUM(F38:F39))</f>
        <v>0.2</v>
      </c>
      <c r="G40" s="67" t="s">
        <v>0</v>
      </c>
      <c r="H40" s="67" t="s">
        <v>3</v>
      </c>
      <c r="J40" s="43">
        <f>IF($F$40="","",ROUNDDOWN(F40/100*(1+($D$30/100))/(1-(1+($D$30/100))*($F$40/100)),10))</f>
        <v>2.2048506000000002E-3</v>
      </c>
      <c r="AB40" s="44"/>
      <c r="AC40" s="42" t="e">
        <f>IF(AC35&lt;J5,J5,ROUND(AB35*F40/100,2))</f>
        <v>#VALUE!</v>
      </c>
      <c r="AD40" s="30" t="e">
        <f>ROUND(AC40*D31,0)</f>
        <v>#VALUE!</v>
      </c>
      <c r="AE40" s="33" t="e">
        <f>ROUND(AD40*M45/100,0)</f>
        <v>#VALUE!</v>
      </c>
      <c r="AF40" s="33" t="e">
        <f>SUM(AF38:AF39)</f>
        <v>#VALUE!</v>
      </c>
    </row>
    <row r="41" spans="3:32" s="66" customFormat="1" ht="15.75" x14ac:dyDescent="0.15">
      <c r="D41" s="90"/>
      <c r="I41" s="121" t="s">
        <v>26</v>
      </c>
      <c r="J41" s="122"/>
      <c r="AB41" s="30"/>
      <c r="AC41" s="30"/>
      <c r="AD41" s="30"/>
      <c r="AE41" s="30"/>
      <c r="AF41" s="30"/>
    </row>
    <row r="42" spans="3:32" s="66" customFormat="1" ht="15" customHeight="1" x14ac:dyDescent="0.15">
      <c r="C42" s="116" t="s">
        <v>33</v>
      </c>
      <c r="D42" s="113"/>
      <c r="F42" s="46" t="e">
        <f>IF(OR(D10="〇",D11="〇",D12="〇",D13="〇",D14="〇",D15="〇",D16="〇",D17="〇",D18="〇",D19="〇",D20="〇"),"試算できません",IF(F40="","",AB37))</f>
        <v>#VALUE!</v>
      </c>
      <c r="I42" s="68" t="s">
        <v>29</v>
      </c>
      <c r="J42" s="47" t="str">
        <f>IF(OR(F40="",J35=""),"",ROUND(J35*J40,2))</f>
        <v/>
      </c>
      <c r="AB42" s="30"/>
      <c r="AC42" s="30"/>
      <c r="AD42" s="30"/>
      <c r="AE42" s="30"/>
      <c r="AF42" s="30"/>
    </row>
    <row r="43" spans="3:32" s="66" customFormat="1" ht="15" customHeight="1" x14ac:dyDescent="0.15">
      <c r="C43" s="116" t="s">
        <v>34</v>
      </c>
      <c r="D43" s="113"/>
      <c r="F43" s="48" t="e">
        <f>IF(OR(D10="〇",D11="〇",D12="〇",D13="〇",D14="〇",D15="〇",D16="〇",D17="〇",D18="〇",D19="〇",D20="〇"),"試算できません",IF(F40="","",AC40))</f>
        <v>#VALUE!</v>
      </c>
      <c r="G43" s="51" t="e">
        <f>IF($F$43&lt;=$J$5,"←最低保険料","")</f>
        <v>#VALUE!</v>
      </c>
      <c r="AB43" s="30"/>
      <c r="AC43" s="30"/>
      <c r="AD43" s="30"/>
      <c r="AE43" s="30"/>
      <c r="AF43" s="30"/>
    </row>
    <row r="44" spans="3:32" s="66" customFormat="1" ht="15" customHeight="1" x14ac:dyDescent="0.2">
      <c r="C44" s="116" t="s">
        <v>41</v>
      </c>
      <c r="D44" s="113"/>
      <c r="F44" s="37" t="e">
        <f>IF(OR(D10="〇",D11="〇",D12="〇",D13="〇",D14="〇",D15="〇",D16="〇",D17="〇",D18="〇",D19="〇",D20="〇"),"試算できません",IF(F40="","",AD40))</f>
        <v>#VALUE!</v>
      </c>
      <c r="M44" s="74" t="s">
        <v>27</v>
      </c>
      <c r="AB44" s="30"/>
      <c r="AC44" s="30"/>
      <c r="AD44" s="30"/>
      <c r="AE44" s="30"/>
      <c r="AF44" s="30"/>
    </row>
    <row r="45" spans="3:32" s="66" customFormat="1" ht="15" customHeight="1" thickBot="1" x14ac:dyDescent="0.2">
      <c r="C45" s="117" t="str">
        <f>IF(F40="","",IF(M45&gt;0,"Net保険料  \ ",""))</f>
        <v/>
      </c>
      <c r="D45" s="118"/>
      <c r="E45" s="87"/>
      <c r="F45" s="49" t="str">
        <f>IF(F40="","",IF(M45&gt;0,AF40,""))</f>
        <v/>
      </c>
      <c r="G45" s="87"/>
      <c r="H45" s="87"/>
      <c r="I45" s="87"/>
      <c r="J45" s="87"/>
      <c r="K45" s="87"/>
      <c r="L45" s="88" t="s">
        <v>28</v>
      </c>
      <c r="M45" s="89"/>
      <c r="AB45" s="30"/>
      <c r="AC45" s="30"/>
      <c r="AD45" s="30"/>
      <c r="AE45" s="30"/>
      <c r="AF45" s="30"/>
    </row>
    <row r="46" spans="3:32" ht="15" customHeight="1" x14ac:dyDescent="0.15">
      <c r="F46" s="24" t="str">
        <f>IF(F40="","",IF(M45&gt;0,IF($F$43&lt;=J5,"↑最低保険料適用注意",""),""))</f>
        <v/>
      </c>
      <c r="N46" s="78"/>
      <c r="O46" s="78"/>
      <c r="P46" s="78"/>
      <c r="Q46" s="78"/>
      <c r="R46" s="78"/>
      <c r="S46" s="78"/>
      <c r="T46" s="78"/>
      <c r="U46" s="78"/>
      <c r="V46" s="78"/>
      <c r="W46" s="78"/>
      <c r="X46" s="78"/>
      <c r="Y46" s="78"/>
      <c r="Z46" s="78"/>
      <c r="AA46" s="78"/>
    </row>
    <row r="47" spans="3:32" ht="15" customHeight="1" x14ac:dyDescent="0.15">
      <c r="N47" s="78"/>
      <c r="O47" s="78"/>
      <c r="P47" s="78"/>
      <c r="Q47" s="78"/>
      <c r="R47" s="78"/>
      <c r="S47" s="78"/>
      <c r="T47" s="78"/>
      <c r="U47" s="78"/>
      <c r="V47" s="78"/>
      <c r="W47" s="78"/>
      <c r="X47" s="78"/>
      <c r="Y47" s="78"/>
      <c r="Z47" s="78"/>
      <c r="AA47" s="78"/>
    </row>
  </sheetData>
  <sheetProtection password="C894" sheet="1" objects="1" scenarios="1"/>
  <mergeCells count="6">
    <mergeCell ref="C45:D45"/>
    <mergeCell ref="D31:E31"/>
    <mergeCell ref="C44:D44"/>
    <mergeCell ref="I41:J41"/>
    <mergeCell ref="C42:D42"/>
    <mergeCell ref="C43:D43"/>
  </mergeCells>
  <phoneticPr fontId="5"/>
  <dataValidations count="2">
    <dataValidation type="list" allowBlank="1" showInputMessage="1" showErrorMessage="1" sqref="D34">
      <formula1>"\,US$"</formula1>
    </dataValidation>
    <dataValidation type="list" allowBlank="1" showInputMessage="1" showErrorMessage="1" sqref="D10:D29">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B1:AJ44"/>
  <sheetViews>
    <sheetView showGridLines="0" showRowColHeaders="0" zoomScaleNormal="100" workbookViewId="0">
      <selection activeCell="D10" sqref="D10"/>
    </sheetView>
  </sheetViews>
  <sheetFormatPr defaultRowHeight="13.5" x14ac:dyDescent="0.15"/>
  <cols>
    <col min="1" max="1" width="2.75" style="55" customWidth="1"/>
    <col min="2" max="2" width="22.125" style="55" customWidth="1"/>
    <col min="3" max="3" width="8.5" style="55" customWidth="1"/>
    <col min="4" max="4" width="3.125" style="91" customWidth="1"/>
    <col min="5" max="5" width="15.625" style="55" customWidth="1"/>
    <col min="6" max="6" width="19.75" style="55" bestFit="1" customWidth="1"/>
    <col min="7" max="7" width="11.375" style="55" bestFit="1" customWidth="1"/>
    <col min="8" max="8" width="25.375" style="55" hidden="1" customWidth="1"/>
    <col min="9" max="9" width="16.75" style="55" hidden="1" customWidth="1"/>
    <col min="10" max="10" width="4.125" style="55" hidden="1" customWidth="1"/>
    <col min="11" max="11" width="2.25" style="55" hidden="1" customWidth="1"/>
    <col min="12" max="12" width="21.375" style="55" hidden="1" customWidth="1"/>
    <col min="13" max="13" width="9.625" style="55" hidden="1" customWidth="1"/>
    <col min="14" max="27" width="9" style="55" hidden="1" customWidth="1"/>
    <col min="28" max="31" width="10" style="56" hidden="1" customWidth="1"/>
    <col min="32" max="32" width="10.625" style="57" hidden="1" customWidth="1"/>
    <col min="33" max="36" width="0" style="55" hidden="1" customWidth="1"/>
    <col min="37" max="16384" width="9" style="55"/>
  </cols>
  <sheetData>
    <row r="1" spans="2:36" s="66" customFormat="1" ht="15" customHeight="1" x14ac:dyDescent="0.15">
      <c r="D1" s="90"/>
      <c r="AB1" s="30"/>
      <c r="AC1" s="30"/>
      <c r="AD1" s="30"/>
      <c r="AE1" s="30"/>
      <c r="AF1" s="31"/>
    </row>
    <row r="2" spans="2:36" s="66" customFormat="1" ht="15" customHeight="1" x14ac:dyDescent="0.15">
      <c r="D2" s="90"/>
      <c r="AB2" s="30"/>
      <c r="AC2" s="30"/>
      <c r="AD2" s="30"/>
      <c r="AE2" s="30"/>
      <c r="AF2" s="31"/>
      <c r="AJ2" s="80"/>
    </row>
    <row r="3" spans="2:36" s="66" customFormat="1" ht="15" customHeight="1" x14ac:dyDescent="0.15">
      <c r="D3" s="90"/>
      <c r="AB3" s="30"/>
      <c r="AC3" s="30"/>
      <c r="AD3" s="30"/>
      <c r="AE3" s="30"/>
      <c r="AF3" s="31"/>
      <c r="AJ3" s="80"/>
    </row>
    <row r="4" spans="2:36" s="66" customFormat="1" ht="15" customHeight="1" x14ac:dyDescent="0.15">
      <c r="D4" s="90"/>
      <c r="H4" s="67" t="s">
        <v>50</v>
      </c>
      <c r="I4" s="63"/>
      <c r="AB4" s="30"/>
      <c r="AC4" s="30"/>
      <c r="AD4" s="30"/>
      <c r="AE4" s="30"/>
      <c r="AF4" s="31"/>
      <c r="AJ4" s="80"/>
    </row>
    <row r="5" spans="2:36" s="66" customFormat="1" ht="15" customHeight="1" x14ac:dyDescent="0.15">
      <c r="D5" s="90"/>
      <c r="H5" s="67"/>
      <c r="I5" s="63">
        <v>3000</v>
      </c>
      <c r="AB5" s="30"/>
      <c r="AC5" s="30"/>
      <c r="AD5" s="30"/>
      <c r="AE5" s="30"/>
      <c r="AF5" s="31"/>
      <c r="AJ5" s="80"/>
    </row>
    <row r="6" spans="2:36" ht="15" customHeight="1" x14ac:dyDescent="0.15">
      <c r="E6" s="60"/>
      <c r="AA6" s="56"/>
      <c r="AE6" s="57"/>
      <c r="AF6" s="55"/>
    </row>
    <row r="7" spans="2:36" ht="15" customHeight="1" x14ac:dyDescent="0.15">
      <c r="E7" s="60"/>
      <c r="AA7" s="56"/>
      <c r="AE7" s="57"/>
      <c r="AF7" s="55"/>
    </row>
    <row r="8" spans="2:36" ht="15" customHeight="1" x14ac:dyDescent="0.15">
      <c r="E8" s="60"/>
      <c r="AA8" s="56"/>
      <c r="AE8" s="57"/>
      <c r="AF8" s="55"/>
    </row>
    <row r="9" spans="2:36" ht="15" customHeight="1" x14ac:dyDescent="0.15">
      <c r="E9" s="60"/>
      <c r="AA9" s="56"/>
      <c r="AE9" s="57"/>
      <c r="AF9" s="55"/>
    </row>
    <row r="10" spans="2:36" ht="15" customHeight="1" x14ac:dyDescent="0.15">
      <c r="B10" s="62"/>
      <c r="D10" s="92"/>
      <c r="E10" s="63" t="s">
        <v>57</v>
      </c>
      <c r="AA10" s="56"/>
      <c r="AE10" s="57"/>
      <c r="AF10" s="55"/>
    </row>
    <row r="11" spans="2:36" ht="15" customHeight="1" x14ac:dyDescent="0.15">
      <c r="B11" s="62"/>
      <c r="D11" s="92"/>
      <c r="E11" s="63" t="s">
        <v>58</v>
      </c>
      <c r="AA11" s="56"/>
      <c r="AE11" s="57"/>
      <c r="AF11" s="55"/>
    </row>
    <row r="12" spans="2:36" ht="15" customHeight="1" x14ac:dyDescent="0.15">
      <c r="B12" s="62"/>
      <c r="D12" s="92"/>
      <c r="E12" s="63" t="s">
        <v>59</v>
      </c>
      <c r="AA12" s="56"/>
      <c r="AE12" s="57"/>
      <c r="AF12" s="55"/>
    </row>
    <row r="13" spans="2:36" ht="15" customHeight="1" x14ac:dyDescent="0.15">
      <c r="B13" s="62"/>
      <c r="D13" s="92"/>
      <c r="E13" s="63" t="s">
        <v>60</v>
      </c>
      <c r="AA13" s="56"/>
      <c r="AE13" s="57"/>
      <c r="AF13" s="55"/>
    </row>
    <row r="14" spans="2:36" ht="15" customHeight="1" x14ac:dyDescent="0.15">
      <c r="B14" s="62"/>
      <c r="D14" s="92"/>
      <c r="E14" s="63" t="s">
        <v>61</v>
      </c>
      <c r="AA14" s="56"/>
      <c r="AE14" s="57"/>
      <c r="AF14" s="55"/>
    </row>
    <row r="15" spans="2:36" ht="15" customHeight="1" x14ac:dyDescent="0.15">
      <c r="B15" s="62"/>
      <c r="D15" s="92" t="s">
        <v>68</v>
      </c>
      <c r="E15" s="63" t="s">
        <v>62</v>
      </c>
      <c r="AA15" s="56"/>
      <c r="AE15" s="57"/>
      <c r="AF15" s="55"/>
    </row>
    <row r="16" spans="2:36" ht="15" customHeight="1" x14ac:dyDescent="0.15">
      <c r="B16" s="62"/>
      <c r="D16" s="92"/>
      <c r="E16" s="63" t="s">
        <v>63</v>
      </c>
      <c r="AA16" s="56"/>
      <c r="AE16" s="57"/>
      <c r="AF16" s="55"/>
    </row>
    <row r="17" spans="2:32" ht="15" customHeight="1" x14ac:dyDescent="0.15">
      <c r="B17" s="62"/>
      <c r="D17" s="92"/>
      <c r="E17" s="63" t="s">
        <v>64</v>
      </c>
      <c r="AA17" s="56"/>
      <c r="AE17" s="57"/>
      <c r="AF17" s="55"/>
    </row>
    <row r="18" spans="2:32" ht="15" customHeight="1" x14ac:dyDescent="0.15">
      <c r="B18" s="62"/>
      <c r="D18" s="92"/>
      <c r="E18" s="63" t="s">
        <v>65</v>
      </c>
      <c r="AA18" s="56"/>
      <c r="AE18" s="57"/>
      <c r="AF18" s="55"/>
    </row>
    <row r="19" spans="2:32" ht="15" customHeight="1" x14ac:dyDescent="0.15">
      <c r="B19" s="62"/>
      <c r="D19" s="92"/>
      <c r="E19" s="63" t="s">
        <v>66</v>
      </c>
      <c r="AA19" s="56"/>
      <c r="AE19" s="57"/>
      <c r="AF19" s="55"/>
    </row>
    <row r="20" spans="2:32" ht="15" customHeight="1" x14ac:dyDescent="0.15">
      <c r="B20" s="62"/>
      <c r="D20" s="92" t="s">
        <v>68</v>
      </c>
      <c r="E20" s="63" t="s">
        <v>67</v>
      </c>
      <c r="AA20" s="56"/>
      <c r="AE20" s="57"/>
      <c r="AF20" s="55"/>
    </row>
    <row r="21" spans="2:32" s="66" customFormat="1" ht="15" customHeight="1" x14ac:dyDescent="0.15">
      <c r="D21" s="90"/>
      <c r="E21" s="63"/>
      <c r="AB21" s="30"/>
      <c r="AC21" s="30"/>
      <c r="AD21" s="30"/>
      <c r="AE21" s="30"/>
      <c r="AF21" s="31"/>
    </row>
    <row r="22" spans="2:32" s="66" customFormat="1" ht="15" customHeight="1" x14ac:dyDescent="0.15">
      <c r="D22" s="90"/>
      <c r="E22" s="63"/>
      <c r="AB22" s="30"/>
      <c r="AC22" s="30"/>
      <c r="AD22" s="30"/>
      <c r="AE22" s="30"/>
      <c r="AF22" s="31"/>
    </row>
    <row r="23" spans="2:32" s="66" customFormat="1" ht="15" customHeight="1" x14ac:dyDescent="0.15">
      <c r="D23" s="90"/>
      <c r="E23" s="63"/>
      <c r="AB23" s="30"/>
      <c r="AC23" s="30"/>
      <c r="AD23" s="30"/>
      <c r="AE23" s="30"/>
      <c r="AF23" s="31"/>
    </row>
    <row r="24" spans="2:32" s="66" customFormat="1" ht="15" customHeight="1" x14ac:dyDescent="0.15">
      <c r="D24" s="90"/>
      <c r="E24" s="63"/>
      <c r="AB24" s="30"/>
      <c r="AC24" s="30"/>
      <c r="AD24" s="30"/>
      <c r="AE24" s="30"/>
      <c r="AF24" s="31"/>
    </row>
    <row r="25" spans="2:32" s="66" customFormat="1" ht="15" customHeight="1" x14ac:dyDescent="0.15">
      <c r="D25" s="90"/>
      <c r="E25" s="63"/>
      <c r="AB25" s="30"/>
      <c r="AC25" s="30"/>
      <c r="AD25" s="30"/>
      <c r="AE25" s="30"/>
      <c r="AF25" s="31"/>
    </row>
    <row r="26" spans="2:32" s="66" customFormat="1" ht="15" customHeight="1" x14ac:dyDescent="0.15">
      <c r="D26" s="90"/>
      <c r="E26" s="63"/>
      <c r="AB26" s="30"/>
      <c r="AC26" s="30"/>
      <c r="AD26" s="30"/>
      <c r="AE26" s="30"/>
      <c r="AF26" s="31"/>
    </row>
    <row r="27" spans="2:32" s="66" customFormat="1" ht="15" customHeight="1" x14ac:dyDescent="0.15">
      <c r="D27" s="90"/>
      <c r="E27" s="63"/>
      <c r="AB27" s="30"/>
      <c r="AC27" s="30"/>
      <c r="AD27" s="30"/>
      <c r="AE27" s="30"/>
      <c r="AF27" s="31"/>
    </row>
    <row r="28" spans="2:32" s="66" customFormat="1" ht="16.5" thickBot="1" x14ac:dyDescent="0.2">
      <c r="D28" s="90"/>
      <c r="E28" s="63"/>
      <c r="AB28" s="30"/>
      <c r="AC28" s="30"/>
      <c r="AD28" s="30"/>
      <c r="AE28" s="30"/>
      <c r="AF28" s="31"/>
    </row>
    <row r="29" spans="2:32" s="66" customFormat="1" ht="16.5" thickBot="1" x14ac:dyDescent="0.2">
      <c r="B29" s="63" t="s">
        <v>13</v>
      </c>
      <c r="C29" s="85">
        <v>10</v>
      </c>
      <c r="D29" s="105" t="s">
        <v>20</v>
      </c>
      <c r="E29" s="39" t="str">
        <f>IF(C29&gt;=50,"←UP率　要確認","")</f>
        <v/>
      </c>
      <c r="AB29" s="30"/>
      <c r="AC29" s="30"/>
      <c r="AD29" s="30"/>
      <c r="AE29" s="30"/>
      <c r="AF29" s="31"/>
    </row>
    <row r="30" spans="2:32" s="66" customFormat="1" ht="25.5" thickBot="1" x14ac:dyDescent="0.3">
      <c r="C30" s="94" t="s">
        <v>72</v>
      </c>
      <c r="D30" s="90"/>
      <c r="E30" s="95" t="s">
        <v>70</v>
      </c>
      <c r="F30" s="108" t="s">
        <v>73</v>
      </c>
      <c r="AB30" s="30"/>
      <c r="AC30" s="30"/>
      <c r="AD30" s="30"/>
      <c r="AE30" s="30"/>
      <c r="AF30" s="31"/>
    </row>
    <row r="31" spans="2:32" s="66" customFormat="1" ht="15" customHeight="1" thickBot="1" x14ac:dyDescent="0.2">
      <c r="B31" s="63" t="s">
        <v>47</v>
      </c>
      <c r="C31" s="41"/>
      <c r="D31" s="106"/>
      <c r="E31" s="40"/>
      <c r="F31" s="50"/>
      <c r="G31" s="51" t="str">
        <f>IF(OR(C31="",C31=1),"","←換算率")</f>
        <v/>
      </c>
      <c r="H31" s="71" t="s">
        <v>14</v>
      </c>
      <c r="I31" s="34" t="str">
        <f>IF(C31=1,E31,IF(C31=2,IF(F31="",ERROR,E31*F31),""))</f>
        <v/>
      </c>
      <c r="L31" s="96" t="s">
        <v>71</v>
      </c>
      <c r="AB31" s="30"/>
      <c r="AC31" s="30"/>
      <c r="AD31" s="30"/>
      <c r="AE31" s="30"/>
      <c r="AF31" s="31"/>
    </row>
    <row r="32" spans="2:32" s="66" customFormat="1" ht="15" customHeight="1" thickBot="1" x14ac:dyDescent="0.2">
      <c r="B32" s="63" t="s">
        <v>15</v>
      </c>
      <c r="C32" s="41"/>
      <c r="D32" s="106"/>
      <c r="E32" s="40"/>
      <c r="F32" s="50"/>
      <c r="G32" s="51" t="str">
        <f>IF(OR(C32="",C32=1),"","←換算率")</f>
        <v/>
      </c>
      <c r="H32" s="71" t="s">
        <v>14</v>
      </c>
      <c r="I32" s="34" t="str">
        <f>IF(C32=1,E32,IF(C32=2,IF(F32="",ERROR,E32*F32),""))</f>
        <v/>
      </c>
      <c r="L32" s="96" t="s">
        <v>71</v>
      </c>
      <c r="AB32" s="30"/>
      <c r="AC32" s="30"/>
      <c r="AD32" s="30"/>
      <c r="AE32" s="30"/>
      <c r="AF32" s="30"/>
    </row>
    <row r="33" spans="2:34" s="66" customFormat="1" ht="15" customHeight="1" x14ac:dyDescent="0.15">
      <c r="C33" s="109" t="s">
        <v>75</v>
      </c>
      <c r="D33" s="90"/>
      <c r="F33" s="109" t="s">
        <v>74</v>
      </c>
      <c r="H33" s="71" t="s">
        <v>14</v>
      </c>
      <c r="I33" s="34" t="str">
        <f>IF(E31="","",SUM(I31:I32))</f>
        <v/>
      </c>
      <c r="AB33" s="30" t="e">
        <f>ROUNDUP(I33*I35,-3)</f>
        <v>#VALUE!</v>
      </c>
      <c r="AC33" s="30" t="e">
        <f>ROUND(AB33*E37/100,0)</f>
        <v>#VALUE!</v>
      </c>
      <c r="AD33" s="30"/>
      <c r="AE33" s="30"/>
      <c r="AF33" s="30"/>
    </row>
    <row r="34" spans="2:34" s="66" customFormat="1" ht="9.75" customHeight="1" x14ac:dyDescent="0.15">
      <c r="D34" s="90"/>
      <c r="H34" s="71"/>
      <c r="I34" s="71"/>
      <c r="AB34" s="30" t="e">
        <f>IF(AC33&lt;=I19,ROUNDUP((I33+AC37)*(1+(C29/100)),-3),AB33)</f>
        <v>#VALUE!</v>
      </c>
      <c r="AC34" s="30"/>
      <c r="AD34" s="30"/>
      <c r="AE34" s="30"/>
      <c r="AF34" s="30"/>
    </row>
    <row r="35" spans="2:34" s="66" customFormat="1" ht="15" hidden="1" customHeight="1" thickBot="1" x14ac:dyDescent="0.2">
      <c r="B35" s="67" t="s">
        <v>18</v>
      </c>
      <c r="D35" s="90"/>
      <c r="E35" s="86">
        <v>0.15</v>
      </c>
      <c r="F35" s="67" t="s">
        <v>0</v>
      </c>
      <c r="G35" s="67" t="s">
        <v>2</v>
      </c>
      <c r="I35" s="43">
        <f>IF($E$37="","",ROUNDDOWN((1+($C$29/100))/(1-(1+($C$29/100))*($E$37/100)),10))</f>
        <v>1.1024253357</v>
      </c>
      <c r="AB35" s="44"/>
      <c r="AC35" s="30" t="e">
        <f>IF(AC33&gt;=I19,AC37-AC36,I19)</f>
        <v>#VALUE!</v>
      </c>
      <c r="AD35" s="30" t="e">
        <f>AD37-AD36</f>
        <v>#VALUE!</v>
      </c>
      <c r="AE35" s="30" t="e">
        <f>AC35-AD35</f>
        <v>#VALUE!</v>
      </c>
      <c r="AF35" s="30"/>
    </row>
    <row r="36" spans="2:34" s="66" customFormat="1" ht="15" hidden="1" customHeight="1" thickBot="1" x14ac:dyDescent="0.2">
      <c r="B36" s="67" t="s">
        <v>49</v>
      </c>
      <c r="D36" s="90"/>
      <c r="E36" s="86">
        <v>0.05</v>
      </c>
      <c r="F36" s="67" t="s">
        <v>0</v>
      </c>
      <c r="AB36" s="44"/>
      <c r="AC36" s="30" t="e">
        <f>IF(AC33&lt;I19,0,ROUND(AB33*E36/100,0))</f>
        <v>#VALUE!</v>
      </c>
      <c r="AD36" s="30" t="e">
        <f>ROUND(AC36*M43/100,0)</f>
        <v>#VALUE!</v>
      </c>
      <c r="AE36" s="30" t="e">
        <f>AC36-AD36</f>
        <v>#VALUE!</v>
      </c>
      <c r="AF36" s="30"/>
    </row>
    <row r="37" spans="2:34" s="66" customFormat="1" ht="15" hidden="1" customHeight="1" x14ac:dyDescent="0.15">
      <c r="B37" s="67" t="s">
        <v>19</v>
      </c>
      <c r="C37" s="63"/>
      <c r="D37" s="106"/>
      <c r="E37" s="45">
        <f>IF(E36="","",SUM(E35:E36))</f>
        <v>0.2</v>
      </c>
      <c r="F37" s="67" t="s">
        <v>0</v>
      </c>
      <c r="G37" s="67" t="s">
        <v>3</v>
      </c>
      <c r="I37" s="43">
        <f>IF($E$37="","",ROUNDDOWN(E37/100*(1+($C$29/100))/(1-(1+($C$29/100))*($E$37/100)),10))</f>
        <v>2.2048506000000002E-3</v>
      </c>
      <c r="AB37" s="44"/>
      <c r="AC37" s="30" t="e">
        <f>IF(AC33&lt;I5,I5,ROUND(AB33*E37/100,0))</f>
        <v>#VALUE!</v>
      </c>
      <c r="AD37" s="30" t="e">
        <f>ROUND(AC37*M43/100,0)</f>
        <v>#VALUE!</v>
      </c>
      <c r="AE37" s="30" t="e">
        <f>SUM(AE35:AE36)</f>
        <v>#VALUE!</v>
      </c>
      <c r="AF37" s="30"/>
    </row>
    <row r="38" spans="2:34" s="66" customFormat="1" ht="7.5" customHeight="1" x14ac:dyDescent="0.15">
      <c r="D38" s="90"/>
      <c r="AB38" s="30"/>
      <c r="AC38" s="30"/>
      <c r="AD38" s="30"/>
      <c r="AE38" s="30"/>
      <c r="AF38" s="30"/>
    </row>
    <row r="39" spans="2:34" s="66" customFormat="1" ht="15" customHeight="1" x14ac:dyDescent="0.15">
      <c r="B39" s="116" t="s">
        <v>16</v>
      </c>
      <c r="C39" s="113"/>
      <c r="D39" s="90"/>
      <c r="E39" s="52" t="e">
        <f>IF(OR(D10="〇",D11="〇",D12="〇",D13="〇",D14="〇",D15="〇",D16="〇",D17="〇",D18="〇",D19="〇",D20="〇"),"試算できません",IF(E37="","",AB34))</f>
        <v>#VALUE!</v>
      </c>
      <c r="AB39" s="30"/>
      <c r="AC39" s="30"/>
      <c r="AD39" s="30"/>
      <c r="AE39" s="30"/>
      <c r="AF39" s="31"/>
    </row>
    <row r="40" spans="2:34" s="66" customFormat="1" ht="15" customHeight="1" x14ac:dyDescent="0.15">
      <c r="B40" s="69"/>
      <c r="C40" s="69"/>
      <c r="D40" s="90"/>
      <c r="E40" s="63"/>
      <c r="H40" s="121" t="s">
        <v>21</v>
      </c>
      <c r="I40" s="122"/>
      <c r="AB40" s="30"/>
      <c r="AC40" s="30"/>
      <c r="AD40" s="30"/>
      <c r="AE40" s="30"/>
      <c r="AF40" s="31"/>
    </row>
    <row r="41" spans="2:34" s="66" customFormat="1" ht="15" customHeight="1" x14ac:dyDescent="0.15">
      <c r="B41" s="116" t="s">
        <v>17</v>
      </c>
      <c r="C41" s="113"/>
      <c r="D41" s="90"/>
      <c r="E41" s="53" t="e">
        <f>IF(OR(D10="〇",D11="〇",D12="〇",D13="〇",D14="〇",D15="〇",D16="〇",D17="〇",D18="〇",D19="〇",D20="〇"),"試算できません",IF(E37="","",AC37))</f>
        <v>#VALUE!</v>
      </c>
      <c r="F41" s="51" t="e">
        <f>IF($E$41&lt;=3000,"←最低保険料","")</f>
        <v>#VALUE!</v>
      </c>
      <c r="H41" s="71" t="s">
        <v>14</v>
      </c>
      <c r="I41" s="36" t="e">
        <f>IF(E37="","",ROUND(I33*I37,0))</f>
        <v>#VALUE!</v>
      </c>
      <c r="AB41" s="30"/>
      <c r="AC41" s="30"/>
      <c r="AD41" s="30"/>
      <c r="AE41" s="30"/>
      <c r="AF41" s="31"/>
    </row>
    <row r="42" spans="2:34" s="66" customFormat="1" ht="15" customHeight="1" x14ac:dyDescent="0.2">
      <c r="B42" s="69"/>
      <c r="C42" s="69"/>
      <c r="D42" s="90"/>
      <c r="M42" s="74" t="s">
        <v>22</v>
      </c>
      <c r="AB42" s="30"/>
      <c r="AC42" s="30"/>
      <c r="AD42" s="30"/>
      <c r="AE42" s="30"/>
      <c r="AF42" s="31"/>
    </row>
    <row r="43" spans="2:34" ht="15" customHeight="1" thickBot="1" x14ac:dyDescent="0.2">
      <c r="B43" s="123" t="str">
        <f>IF(E37="","",IF(M43&gt;0,"Net保険料 \",""))</f>
        <v/>
      </c>
      <c r="C43" s="124"/>
      <c r="D43" s="107"/>
      <c r="E43" s="54" t="str">
        <f>IF(E37="","",IF(M43&gt;0,AE37,""))</f>
        <v/>
      </c>
      <c r="F43" s="81"/>
      <c r="G43" s="98"/>
      <c r="H43" s="98"/>
      <c r="I43" s="98"/>
      <c r="J43" s="98"/>
      <c r="K43" s="99" t="s">
        <v>23</v>
      </c>
      <c r="L43" s="99"/>
      <c r="M43" s="100"/>
      <c r="N43" s="101"/>
      <c r="O43" s="101"/>
      <c r="P43" s="101"/>
      <c r="Q43" s="101"/>
      <c r="R43" s="101"/>
      <c r="S43" s="101"/>
      <c r="T43" s="101"/>
      <c r="U43" s="101"/>
      <c r="V43" s="101"/>
      <c r="W43" s="101"/>
      <c r="X43" s="101"/>
      <c r="Y43" s="101"/>
      <c r="Z43" s="101"/>
      <c r="AA43" s="101"/>
      <c r="AB43" s="102"/>
      <c r="AC43" s="102"/>
      <c r="AD43" s="102"/>
      <c r="AE43" s="102"/>
      <c r="AF43" s="103"/>
      <c r="AG43" s="97"/>
      <c r="AH43" s="97"/>
    </row>
    <row r="44" spans="2:34" ht="15" customHeight="1" x14ac:dyDescent="0.15">
      <c r="E44" s="24" t="str">
        <f>IF(E37="","",IF(M43&gt;0,IF($E$41&lt;=3000,"↑最低保険料適用注意",""),""))</f>
        <v/>
      </c>
      <c r="F44" s="104"/>
      <c r="N44" s="78"/>
      <c r="O44" s="78"/>
      <c r="P44" s="78"/>
      <c r="Q44" s="78"/>
      <c r="R44" s="78"/>
      <c r="S44" s="78"/>
      <c r="T44" s="78"/>
      <c r="U44" s="78"/>
      <c r="V44" s="78"/>
      <c r="W44" s="78"/>
      <c r="X44" s="78"/>
      <c r="Y44" s="78"/>
      <c r="Z44" s="78"/>
      <c r="AA44" s="78"/>
    </row>
  </sheetData>
  <sheetProtection password="C894" sheet="1" objects="1" scenarios="1"/>
  <mergeCells count="4">
    <mergeCell ref="H40:I40"/>
    <mergeCell ref="B39:C39"/>
    <mergeCell ref="B41:C41"/>
    <mergeCell ref="B43:C43"/>
  </mergeCells>
  <phoneticPr fontId="8"/>
  <dataValidations count="1">
    <dataValidation type="list" allowBlank="1" showInputMessage="1" showErrorMessage="1" sqref="D10:D20">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W22"/>
  <sheetViews>
    <sheetView workbookViewId="0">
      <selection activeCell="J12" sqref="J12"/>
    </sheetView>
  </sheetViews>
  <sheetFormatPr defaultRowHeight="13.5" x14ac:dyDescent="0.15"/>
  <cols>
    <col min="1" max="1" width="4.625" style="3" customWidth="1"/>
    <col min="2" max="2" width="13.625" style="3" customWidth="1"/>
    <col min="3" max="3" width="4.625" style="3" customWidth="1"/>
    <col min="4" max="4" width="2.625" style="3" customWidth="1"/>
    <col min="5" max="5" width="14.625" style="3" customWidth="1"/>
    <col min="6" max="8" width="9" style="3"/>
    <col min="9" max="9" width="14.625" style="3" customWidth="1"/>
    <col min="10" max="17" width="9" style="3"/>
    <col min="18" max="18" width="14" style="3" customWidth="1"/>
    <col min="19" max="19" width="2.125" style="3" customWidth="1"/>
    <col min="20" max="20" width="12.625" style="3" customWidth="1"/>
    <col min="21" max="21" width="3.625" style="3" customWidth="1"/>
    <col min="22" max="22" width="4.625" style="3" customWidth="1"/>
    <col min="23" max="23" width="12.625" style="3" customWidth="1"/>
    <col min="24" max="16384" width="9" style="3"/>
  </cols>
  <sheetData>
    <row r="1" spans="2:23" ht="12" customHeight="1" x14ac:dyDescent="0.15"/>
    <row r="2" spans="2:23" ht="14.25" x14ac:dyDescent="0.15">
      <c r="W2" s="4"/>
    </row>
    <row r="3" spans="2:23" ht="14.25" x14ac:dyDescent="0.15">
      <c r="W3" s="4"/>
    </row>
    <row r="4" spans="2:23" ht="14.25" x14ac:dyDescent="0.15">
      <c r="W4" s="4"/>
    </row>
    <row r="5" spans="2:23" x14ac:dyDescent="0.15">
      <c r="E5" s="6"/>
    </row>
    <row r="6" spans="2:23" x14ac:dyDescent="0.15">
      <c r="E6" s="6"/>
    </row>
    <row r="7" spans="2:23" x14ac:dyDescent="0.15">
      <c r="E7" s="6"/>
    </row>
    <row r="8" spans="2:23" x14ac:dyDescent="0.15">
      <c r="E8" s="6"/>
    </row>
    <row r="9" spans="2:23" ht="14.25" thickBot="1" x14ac:dyDescent="0.2">
      <c r="B9" s="6"/>
      <c r="C9" s="6"/>
      <c r="D9" s="6"/>
      <c r="E9" s="6"/>
    </row>
    <row r="10" spans="2:23" ht="14.25" thickBot="1" x14ac:dyDescent="0.2">
      <c r="B10" s="6" t="s">
        <v>5</v>
      </c>
      <c r="C10" s="2">
        <v>10</v>
      </c>
      <c r="D10" s="6" t="s">
        <v>6</v>
      </c>
      <c r="E10" s="20" t="str">
        <f>IF(C10&gt;=50,"←UP率　要確認","")</f>
        <v/>
      </c>
    </row>
    <row r="11" spans="2:23" ht="14.25" thickBot="1" x14ac:dyDescent="0.2">
      <c r="C11" s="13" t="s">
        <v>7</v>
      </c>
      <c r="E11" s="6"/>
    </row>
    <row r="12" spans="2:23" ht="14.25" thickBot="1" x14ac:dyDescent="0.2">
      <c r="B12" s="6" t="s">
        <v>1</v>
      </c>
      <c r="C12" s="2">
        <v>2</v>
      </c>
      <c r="D12" s="5"/>
      <c r="E12" s="11">
        <v>100000</v>
      </c>
      <c r="F12" s="10">
        <v>120</v>
      </c>
      <c r="G12" s="7" t="str">
        <f>IF(OR(C12="",C12=1),"","←換算率")</f>
        <v>←換算率</v>
      </c>
      <c r="H12" s="15" t="s">
        <v>8</v>
      </c>
      <c r="I12" s="16">
        <f>IF(C12=1,E12,IF(C12=2,E12*F12,""))</f>
        <v>12000000</v>
      </c>
    </row>
    <row r="13" spans="2:23" ht="14.25" thickBot="1" x14ac:dyDescent="0.2">
      <c r="B13" s="6" t="s">
        <v>4</v>
      </c>
      <c r="C13" s="2">
        <v>1</v>
      </c>
      <c r="D13" s="5"/>
      <c r="E13" s="12">
        <v>234567</v>
      </c>
      <c r="F13" s="10"/>
      <c r="G13" s="7" t="str">
        <f>IF(OR(C13="",C13=1),"","←換算率")</f>
        <v/>
      </c>
      <c r="H13" s="15" t="s">
        <v>8</v>
      </c>
      <c r="I13" s="16">
        <f>IF(C13=1,E13,IF(C13=2,E13*F13,""))</f>
        <v>234567</v>
      </c>
    </row>
    <row r="14" spans="2:23" ht="14.25" thickBot="1" x14ac:dyDescent="0.2">
      <c r="H14" s="15" t="s">
        <v>8</v>
      </c>
      <c r="I14" s="16">
        <f>IF(E12="","",SUM(I12:I13))</f>
        <v>12234567</v>
      </c>
    </row>
    <row r="15" spans="2:23" ht="14.25" thickBot="1" x14ac:dyDescent="0.2">
      <c r="B15" s="8" t="s">
        <v>9</v>
      </c>
      <c r="C15" s="6"/>
      <c r="D15" s="5"/>
      <c r="E15" s="1">
        <v>0.12</v>
      </c>
      <c r="F15" s="5" t="s">
        <v>0</v>
      </c>
    </row>
    <row r="17" spans="2:9" x14ac:dyDescent="0.15">
      <c r="B17" s="8" t="s">
        <v>2</v>
      </c>
      <c r="C17" s="127">
        <f>IF($E$15="","",ROUNDDOWN((1+($C$10/100))/(1-(1+($C$10/100))*($E$15/100)),10))</f>
        <v>1.1014539190999999</v>
      </c>
      <c r="D17" s="128"/>
      <c r="E17" s="129"/>
      <c r="G17" s="130" t="s">
        <v>10</v>
      </c>
      <c r="H17" s="126"/>
      <c r="I17" s="17">
        <f>IF(E15="","",ROUNDUP(I14*C17,-3))</f>
        <v>13476000</v>
      </c>
    </row>
    <row r="18" spans="2:9" x14ac:dyDescent="0.15">
      <c r="G18" s="5"/>
      <c r="H18" s="5"/>
      <c r="I18" s="6"/>
    </row>
    <row r="19" spans="2:9" x14ac:dyDescent="0.15">
      <c r="B19" s="8" t="s">
        <v>3</v>
      </c>
      <c r="C19" s="127">
        <f>IF($E$15="","",ROUNDDOWN(E15/100*(1+($C$10/100))/(1-(1+($C$10/100))*($E$15/100)),10))</f>
        <v>1.3217446999999999E-3</v>
      </c>
      <c r="D19" s="128"/>
      <c r="E19" s="129"/>
      <c r="G19" s="130" t="s">
        <v>11</v>
      </c>
      <c r="H19" s="126"/>
      <c r="I19" s="18">
        <f>IF(E15="","",IF(I17*E15/100&lt;=3000,3000,ROUND(I17*E15/100,0)))</f>
        <v>16171</v>
      </c>
    </row>
    <row r="20" spans="2:9" x14ac:dyDescent="0.15">
      <c r="G20" s="5"/>
      <c r="H20" s="5"/>
      <c r="I20" s="9" t="str">
        <f>IF($I$19&lt;=3000,"↑最低保険料","")</f>
        <v/>
      </c>
    </row>
    <row r="21" spans="2:9" x14ac:dyDescent="0.15">
      <c r="G21" s="125" t="s">
        <v>12</v>
      </c>
      <c r="H21" s="126"/>
      <c r="I21" s="19">
        <f>IF(E15="","",ROUND(I14*C19,0))</f>
        <v>16171</v>
      </c>
    </row>
    <row r="22" spans="2:9" x14ac:dyDescent="0.15">
      <c r="I22" s="14" t="str">
        <f>IF($I$21&lt;=3000,"↑最低保険料適用注意","")</f>
        <v/>
      </c>
    </row>
  </sheetData>
  <mergeCells count="5">
    <mergeCell ref="G21:H21"/>
    <mergeCell ref="C17:E17"/>
    <mergeCell ref="C19:E19"/>
    <mergeCell ref="G17:H17"/>
    <mergeCell ref="G19:H19"/>
  </mergeCells>
  <phoneticPr fontId="13"/>
  <printOptions horizontalCentered="1"/>
  <pageMargins left="0.19685039370078741" right="0.19685039370078741" top="0.98425196850393704" bottom="0.98425196850393704" header="0.51181102362204722" footer="0.51181102362204722"/>
  <pageSetup paperSize="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autoFill="0" autoLine="0" autoPict="0" macro="[0]!クリア">
                <anchor moveWithCells="1" sizeWithCells="1">
                  <from>
                    <xdr:col>4</xdr:col>
                    <xdr:colOff>533400</xdr:colOff>
                    <xdr:row>4</xdr:row>
                    <xdr:rowOff>152400</xdr:rowOff>
                  </from>
                  <to>
                    <xdr:col>5</xdr:col>
                    <xdr:colOff>495300</xdr:colOff>
                    <xdr:row>6</xdr:row>
                    <xdr:rowOff>161925</xdr:rowOff>
                  </to>
                </anchor>
              </controlPr>
            </control>
          </mc:Choice>
        </mc:AlternateContent>
        <mc:AlternateContent xmlns:mc="http://schemas.openxmlformats.org/markup-compatibility/2006">
          <mc:Choice Requires="x14">
            <control shapeId="2053" r:id="rId5" name="Button 5">
              <controlPr defaultSize="0" autoFill="0" autoLine="0" autoPict="0" macro="[0]!TOP">
                <anchor moveWithCells="1" sizeWithCells="1">
                  <from>
                    <xdr:col>6</xdr:col>
                    <xdr:colOff>161925</xdr:colOff>
                    <xdr:row>4</xdr:row>
                    <xdr:rowOff>142875</xdr:rowOff>
                  </from>
                  <to>
                    <xdr:col>7</xdr:col>
                    <xdr:colOff>600075</xdr:colOff>
                    <xdr:row>6</xdr:row>
                    <xdr:rowOff>161925</xdr:rowOff>
                  </to>
                </anchor>
              </controlPr>
            </control>
          </mc:Choice>
        </mc:AlternateContent>
        <mc:AlternateContent xmlns:mc="http://schemas.openxmlformats.org/markup-compatibility/2006">
          <mc:Choice Requires="x14">
            <control shapeId="2054" r:id="rId6" name="Button 6">
              <controlPr defaultSize="0" autoFill="0" autoLine="0" autoPict="0" macro="[0]!初期画面">
                <anchor moveWithCells="1" sizeWithCells="1">
                  <from>
                    <xdr:col>8</xdr:col>
                    <xdr:colOff>266700</xdr:colOff>
                    <xdr:row>4</xdr:row>
                    <xdr:rowOff>152400</xdr:rowOff>
                  </from>
                  <to>
                    <xdr:col>9</xdr:col>
                    <xdr:colOff>247650</xdr:colOff>
                    <xdr:row>6</xdr:row>
                    <xdr:rowOff>161925</xdr:rowOff>
                  </to>
                </anchor>
              </controlPr>
            </control>
          </mc:Choice>
        </mc:AlternateContent>
        <mc:AlternateContent xmlns:mc="http://schemas.openxmlformats.org/markup-compatibility/2006">
          <mc:Choice Requires="x14">
            <control shapeId="2059" r:id="rId7" name="Button 11">
              <controlPr defaultSize="0" autoFill="0" autoPict="0" macro="[0]!画面印刷">
                <anchor moveWithCells="1" sizeWithCells="1">
                  <from>
                    <xdr:col>1</xdr:col>
                    <xdr:colOff>781050</xdr:colOff>
                    <xdr:row>5</xdr:row>
                    <xdr:rowOff>0</xdr:rowOff>
                  </from>
                  <to>
                    <xdr:col>4</xdr:col>
                    <xdr:colOff>247650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heckInWF_x0028_1_x0029_ xmlns="b67cfab3-bd74-4a5e-a7fc-4613a0c1f33d">
      <Url>https://msadig.sharepoint.com/sites/AND/private-site/_layouts/15/wrkstat.aspx?List=b67cfab3-bd74-4a5e-a7fc-4613a0c1f33d&amp;WorkflowInstanceName=b2a3b3db-8182-422e-b2b5-fac393e9286f</Url>
      <Description>Check In</Description>
    </CheckInWF_x0028_1_x0029_>
    <CheckInWF xmlns="b67cfab3-bd74-4a5e-a7fc-4613a0c1f33d">
      <Url xsi:nil="true"/>
      <Description xsi:nil="true"/>
    </CheckInWF>
    <_dlc_ExpireDate xmlns="http://schemas.microsoft.com/sharepoint/v3">2027-10-27T06:47:43+00:00</_dlc_ExpireDate>
    <_dlc_ExpireDateSaved xmlns="http://schemas.microsoft.com/sharepoint/v3" xsi:nil="true"/>
    <TaxCatchAll xmlns="b15a3190-ca67-4344-aafa-dfdc5bde55e6" xsi:nil="true"/>
    <lcf76f155ced4ddcb4097134ff3c332f xmlns="b67cfab3-bd74-4a5e-a7fc-4613a0c1f3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D9EAB3CD8376C48B0B78E0FE26959A1" ma:contentTypeVersion="" ma:contentTypeDescription="新しいドキュメントを作成します。" ma:contentTypeScope="" ma:versionID="0bf1b083f1c15dda6e7cb853409e446c">
  <xsd:schema xmlns:xsd="http://www.w3.org/2001/XMLSchema" xmlns:xs="http://www.w3.org/2001/XMLSchema" xmlns:p="http://schemas.microsoft.com/office/2006/metadata/properties" xmlns:ns1="http://schemas.microsoft.com/sharepoint/v3" xmlns:ns3="b67cfab3-bd74-4a5e-a7fc-4613a0c1f33d" xmlns:ns4="b15a3190-ca67-4344-aafa-dfdc5bde55e6" targetNamespace="http://schemas.microsoft.com/office/2006/metadata/properties" ma:root="true" ma:fieldsID="99cc8525381ece4ffd16f478bea8d9a0" ns1:_="" ns3:_="" ns4:_="">
    <xsd:import namespace="http://schemas.microsoft.com/sharepoint/v3"/>
    <xsd:import namespace="b67cfab3-bd74-4a5e-a7fc-4613a0c1f33d"/>
    <xsd:import namespace="b15a3190-ca67-4344-aafa-dfdc5bde55e6"/>
    <xsd:element name="properties">
      <xsd:complexType>
        <xsd:sequence>
          <xsd:element name="documentManagement">
            <xsd:complexType>
              <xsd:all>
                <xsd:element ref="ns1:_dlc_ExpireDateSaved" minOccurs="0"/>
                <xsd:element ref="ns1:_dlc_ExpireDate" minOccurs="0"/>
                <xsd:element ref="ns1:_dlc_Exempt" minOccurs="0"/>
                <xsd:element ref="ns3:CheckInWF"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CheckInWF_x0028_1_x0029_" minOccurs="0"/>
                <xsd:element ref="ns3:MediaServiceDateTaken" minOccurs="0"/>
                <xsd:element ref="ns3:MediaServiceLocation"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hidden="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cfab3-bd74-4a5e-a7fc-4613a0c1f33d" elementFormDefault="qualified">
    <xsd:import namespace="http://schemas.microsoft.com/office/2006/documentManagement/types"/>
    <xsd:import namespace="http://schemas.microsoft.com/office/infopath/2007/PartnerControls"/>
    <xsd:element name="CheckInWF" ma:index="13" nillable="true" ma:displayName="CheckInWF" ma:internalName="CheckIn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CheckInWF_x0028_1_x0029_" ma:index="22" nillable="true" ma:displayName="CheckInWF" ma:internalName="CheckInWF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画像タグ" ma:readOnly="false" ma:fieldId="{5cf76f15-5ced-4ddc-b409-7134ff3c332f}" ma:taxonomyMulti="true" ma:sspId="bdd2da45-39bc-404f-a7a0-51152ea7c9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5a3190-ca67-4344-aafa-dfdc5bde55e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367a31fe-ce8c-4948-8afe-77363c42b9b6}" ma:internalName="TaxCatchAll" ma:showField="CatchAllData" ma:web="b15a3190-ca67-4344-aafa-dfdc5bde55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0C073-FA72-4727-BEDA-FB9E94C6B343}">
  <ds:schemaRefs>
    <ds:schemaRef ds:uri="http://schemas.microsoft.com/office/2006/metadata/longProperties"/>
  </ds:schemaRefs>
</ds:datastoreItem>
</file>

<file path=customXml/itemProps2.xml><?xml version="1.0" encoding="utf-8"?>
<ds:datastoreItem xmlns:ds="http://schemas.openxmlformats.org/officeDocument/2006/customXml" ds:itemID="{D300854A-76E7-44B6-9156-8ED1F4DDFB11}">
  <ds:schemaRefs>
    <ds:schemaRef ds:uri="http://schemas.microsoft.com/sharepoint/v3"/>
    <ds:schemaRef ds:uri="http://purl.org/dc/terms/"/>
    <ds:schemaRef ds:uri="b67cfab3-bd74-4a5e-a7fc-4613a0c1f33d"/>
    <ds:schemaRef ds:uri="b15a3190-ca67-4344-aafa-dfdc5bde55e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403EA62-62BA-4960-B4B2-4A83F2F79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cfab3-bd74-4a5e-a7fc-4613a0c1f33d"/>
    <ds:schemaRef ds:uri="b15a3190-ca67-4344-aafa-dfdc5bde5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DF757C-3C51-41EC-BC53-73298B086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輸出（円建）</vt:lpstr>
      <vt:lpstr>輸出（US$建）</vt:lpstr>
      <vt:lpstr>輸入</vt:lpstr>
      <vt:lpstr>指数算出(1)</vt:lpstr>
      <vt:lpstr>'輸出（US$建）'!Print_Area</vt:lpstr>
      <vt:lpstr>'輸出（円建）'!Print_Area</vt:lpstr>
      <vt:lpstr>輸入!Print_Area</vt:lpstr>
    </vt:vector>
  </TitlesOfParts>
  <Company>三井海上火災保険株式会社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三井海上火災保険株式会社</dc:creator>
  <cp:lastModifiedBy>MS&amp;AD INSURANCE GROUP</cp:lastModifiedBy>
  <cp:lastPrinted>2022-05-19T06:10:48Z</cp:lastPrinted>
  <dcterms:created xsi:type="dcterms:W3CDTF">2000-04-27T06:03:52Z</dcterms:created>
  <dcterms:modified xsi:type="dcterms:W3CDTF">2022-11-15T23:37:15Z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2023-08-20T17:44:02Z</vt:lpwstr>
  </property>
  <property fmtid="{D5CDD505-2E9C-101B-9397-08002B2CF9AE}" pid="3" name="ItemRetentionFormula">
    <vt:lpwstr>&lt;formula id="Microsoft.Office.RecordsManagement.PolicyFeatures.Expiration.Formula.BuiltIn"&gt;&lt;number&gt;5&lt;/number&gt;&lt;property&gt;Modified&lt;/property&gt;&lt;propertyId&gt;28cf69c5-fa48-462a-b5cd-27b6f9d2bd5f&lt;/propertyId&gt;&lt;period&gt;years&lt;/period&gt;&lt;/formula&gt;</vt:lpwstr>
  </property>
  <property fmtid="{D5CDD505-2E9C-101B-9397-08002B2CF9AE}" pid="4" name="_dlc_policyId">
    <vt:lpwstr>/sites/AND/private-site/DocLib/61第１_30お客さま５年</vt:lpwstr>
  </property>
  <property fmtid="{D5CDD505-2E9C-101B-9397-08002B2CF9AE}" pid="5" name="ContentTypeId">
    <vt:lpwstr>0x0101000D9EAB3CD8376C48B0B78E0FE26959A1</vt:lpwstr>
  </property>
  <property fmtid="{D5CDD505-2E9C-101B-9397-08002B2CF9AE}" pid="6" name="MediaServiceImageTags">
    <vt:lpwstr/>
  </property>
</Properties>
</file>